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Vé\01 MOJE PROJEKTY\2022\22-02 Leska\návrh\VAR_6\rozpočet\"/>
    </mc:Choice>
  </mc:AlternateContent>
  <xr:revisionPtr revIDLastSave="0" documentId="13_ncr:1_{DFDF5B88-7380-4B80-B929-65DD6BEF00E7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Rekapitulace stavby" sheetId="1" r:id="rId1"/>
    <sheet name="00 - Vedlejší rozpočtové ..." sheetId="2" r:id="rId2"/>
    <sheet name="01 - SO 01 Pročištění kor..." sheetId="3" r:id="rId3"/>
    <sheet name="02 - SO 02 - Opevnění kor..." sheetId="4" r:id="rId4"/>
    <sheet name="03 - Inventarizace dřevin" sheetId="5" r:id="rId5"/>
    <sheet name="Pokyny pro vyplnění" sheetId="6" r:id="rId6"/>
  </sheets>
  <definedNames>
    <definedName name="_xlnm._FilterDatabase" localSheetId="1" hidden="1">'00 - Vedlejší rozpočtové ...'!$C$79:$K$114</definedName>
    <definedName name="_xlnm._FilterDatabase" localSheetId="2" hidden="1">'01 - SO 01 Pročištění kor...'!$C$81:$K$127</definedName>
    <definedName name="_xlnm._FilterDatabase" localSheetId="3" hidden="1">'02 - SO 02 - Opevnění kor...'!$C$85:$K$228</definedName>
    <definedName name="_xlnm._FilterDatabase" localSheetId="4" hidden="1">'03 - Inventarizace dřevin'!$C$80:$K$109</definedName>
    <definedName name="_xlnm.Print_Titles" localSheetId="1">'00 - Vedlejší rozpočtové ...'!$79:$79</definedName>
    <definedName name="_xlnm.Print_Titles" localSheetId="2">'01 - SO 01 Pročištění kor...'!$81:$81</definedName>
    <definedName name="_xlnm.Print_Titles" localSheetId="3">'02 - SO 02 - Opevnění kor...'!$85:$85</definedName>
    <definedName name="_xlnm.Print_Titles" localSheetId="4">'03 - Inventarizace dřevin'!$80:$80</definedName>
    <definedName name="_xlnm.Print_Titles" localSheetId="0">'Rekapitulace stavby'!$52:$52</definedName>
    <definedName name="_xlnm.Print_Area" localSheetId="1">'00 - Vedlejší rozpočtové ...'!$C$4:$J$39,'00 - Vedlejší rozpočtové ...'!$C$45:$J$61,'00 - Vedlejší rozpočtové ...'!$C$67:$J$114</definedName>
    <definedName name="_xlnm.Print_Area" localSheetId="2">'01 - SO 01 Pročištění kor...'!$C$4:$J$39,'01 - SO 01 Pročištění kor...'!$C$45:$J$63,'01 - SO 01 Pročištění kor...'!$C$69:$J$127</definedName>
    <definedName name="_xlnm.Print_Area" localSheetId="3">'02 - SO 02 - Opevnění kor...'!$C$4:$J$39,'02 - SO 02 - Opevnění kor...'!$C$45:$J$67,'02 - SO 02 - Opevnění kor...'!$C$73:$J$228</definedName>
    <definedName name="_xlnm.Print_Area" localSheetId="4">'03 - Inventarizace dřevin'!$C$4:$J$39,'03 - Inventarizace dřevin'!$C$45:$J$62,'03 - Inventarizace dřevin'!$C$68:$J$109</definedName>
    <definedName name="_xlnm.Print_Area" localSheetId="5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stavby'!$C$42:$AQ$59</definedName>
  </definedNames>
  <calcPr calcId="181029"/>
</workbook>
</file>

<file path=xl/calcChain.xml><?xml version="1.0" encoding="utf-8"?>
<calcChain xmlns="http://schemas.openxmlformats.org/spreadsheetml/2006/main">
  <c r="J37" i="5" l="1"/>
  <c r="J36" i="5"/>
  <c r="AY58" i="1" s="1"/>
  <c r="J35" i="5"/>
  <c r="AX58" i="1" s="1"/>
  <c r="BI108" i="5"/>
  <c r="BH108" i="5"/>
  <c r="BG108" i="5"/>
  <c r="BF108" i="5"/>
  <c r="T108" i="5"/>
  <c r="R108" i="5"/>
  <c r="P108" i="5"/>
  <c r="BI106" i="5"/>
  <c r="BH106" i="5"/>
  <c r="BG106" i="5"/>
  <c r="BF106" i="5"/>
  <c r="T106" i="5"/>
  <c r="R106" i="5"/>
  <c r="P106" i="5"/>
  <c r="BI104" i="5"/>
  <c r="BH104" i="5"/>
  <c r="BG104" i="5"/>
  <c r="BF104" i="5"/>
  <c r="T104" i="5"/>
  <c r="R104" i="5"/>
  <c r="P104" i="5"/>
  <c r="BI100" i="5"/>
  <c r="BH100" i="5"/>
  <c r="BG100" i="5"/>
  <c r="BF100" i="5"/>
  <c r="T100" i="5"/>
  <c r="R100" i="5"/>
  <c r="P100" i="5"/>
  <c r="BI96" i="5"/>
  <c r="BH96" i="5"/>
  <c r="BG96" i="5"/>
  <c r="BF96" i="5"/>
  <c r="T96" i="5"/>
  <c r="R96" i="5"/>
  <c r="P96" i="5"/>
  <c r="BI92" i="5"/>
  <c r="BH92" i="5"/>
  <c r="BG92" i="5"/>
  <c r="BF92" i="5"/>
  <c r="T92" i="5"/>
  <c r="R92" i="5"/>
  <c r="P92" i="5"/>
  <c r="BI88" i="5"/>
  <c r="BH88" i="5"/>
  <c r="BG88" i="5"/>
  <c r="BF88" i="5"/>
  <c r="T88" i="5"/>
  <c r="R88" i="5"/>
  <c r="P88" i="5"/>
  <c r="BI84" i="5"/>
  <c r="BH84" i="5"/>
  <c r="BG84" i="5"/>
  <c r="BF84" i="5"/>
  <c r="T84" i="5"/>
  <c r="R84" i="5"/>
  <c r="P84" i="5"/>
  <c r="J78" i="5"/>
  <c r="J77" i="5"/>
  <c r="F77" i="5"/>
  <c r="F75" i="5"/>
  <c r="E73" i="5"/>
  <c r="J55" i="5"/>
  <c r="J54" i="5"/>
  <c r="F54" i="5"/>
  <c r="F52" i="5"/>
  <c r="E50" i="5"/>
  <c r="J18" i="5"/>
  <c r="E18" i="5"/>
  <c r="F78" i="5"/>
  <c r="J17" i="5"/>
  <c r="J12" i="5"/>
  <c r="J52" i="5" s="1"/>
  <c r="E7" i="5"/>
  <c r="E71" i="5" s="1"/>
  <c r="J220" i="4"/>
  <c r="J37" i="4"/>
  <c r="J36" i="4"/>
  <c r="AY57" i="1" s="1"/>
  <c r="J35" i="4"/>
  <c r="AX57" i="1" s="1"/>
  <c r="BI227" i="4"/>
  <c r="BH227" i="4"/>
  <c r="BG227" i="4"/>
  <c r="BF227" i="4"/>
  <c r="T227" i="4"/>
  <c r="R227" i="4"/>
  <c r="P227" i="4"/>
  <c r="BI224" i="4"/>
  <c r="BH224" i="4"/>
  <c r="BG224" i="4"/>
  <c r="BF224" i="4"/>
  <c r="T224" i="4"/>
  <c r="R224" i="4"/>
  <c r="P224" i="4"/>
  <c r="BI222" i="4"/>
  <c r="BH222" i="4"/>
  <c r="BG222" i="4"/>
  <c r="BF222" i="4"/>
  <c r="T222" i="4"/>
  <c r="R222" i="4"/>
  <c r="P222" i="4"/>
  <c r="J65" i="4"/>
  <c r="BI214" i="4"/>
  <c r="BH214" i="4"/>
  <c r="BG214" i="4"/>
  <c r="BF214" i="4"/>
  <c r="T214" i="4"/>
  <c r="R214" i="4"/>
  <c r="P214" i="4"/>
  <c r="BI209" i="4"/>
  <c r="BH209" i="4"/>
  <c r="BG209" i="4"/>
  <c r="BF209" i="4"/>
  <c r="T209" i="4"/>
  <c r="R209" i="4"/>
  <c r="P209" i="4"/>
  <c r="BI202" i="4"/>
  <c r="BH202" i="4"/>
  <c r="BG202" i="4"/>
  <c r="BF202" i="4"/>
  <c r="T202" i="4"/>
  <c r="R202" i="4"/>
  <c r="P202" i="4"/>
  <c r="BI194" i="4"/>
  <c r="BH194" i="4"/>
  <c r="BG194" i="4"/>
  <c r="BF194" i="4"/>
  <c r="T194" i="4"/>
  <c r="R194" i="4"/>
  <c r="P194" i="4"/>
  <c r="BI185" i="4"/>
  <c r="BH185" i="4"/>
  <c r="BG185" i="4"/>
  <c r="BF185" i="4"/>
  <c r="T185" i="4"/>
  <c r="R185" i="4"/>
  <c r="P185" i="4"/>
  <c r="BI176" i="4"/>
  <c r="BH176" i="4"/>
  <c r="BG176" i="4"/>
  <c r="BF176" i="4"/>
  <c r="T176" i="4"/>
  <c r="R176" i="4"/>
  <c r="P176" i="4"/>
  <c r="BI168" i="4"/>
  <c r="BH168" i="4"/>
  <c r="BG168" i="4"/>
  <c r="BF168" i="4"/>
  <c r="T168" i="4"/>
  <c r="R168" i="4"/>
  <c r="P168" i="4"/>
  <c r="BI160" i="4"/>
  <c r="BH160" i="4"/>
  <c r="BG160" i="4"/>
  <c r="BF160" i="4"/>
  <c r="T160" i="4"/>
  <c r="R160" i="4"/>
  <c r="P160" i="4"/>
  <c r="BI152" i="4"/>
  <c r="BH152" i="4"/>
  <c r="BG152" i="4"/>
  <c r="BF152" i="4"/>
  <c r="T152" i="4"/>
  <c r="R152" i="4"/>
  <c r="P152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27" i="4"/>
  <c r="BH127" i="4"/>
  <c r="BG127" i="4"/>
  <c r="BF127" i="4"/>
  <c r="T127" i="4"/>
  <c r="R127" i="4"/>
  <c r="P127" i="4"/>
  <c r="BI122" i="4"/>
  <c r="BH122" i="4"/>
  <c r="BG122" i="4"/>
  <c r="BF122" i="4"/>
  <c r="T122" i="4"/>
  <c r="R122" i="4"/>
  <c r="P122" i="4"/>
  <c r="BI116" i="4"/>
  <c r="BH116" i="4"/>
  <c r="BG116" i="4"/>
  <c r="BF116" i="4"/>
  <c r="T116" i="4"/>
  <c r="R116" i="4"/>
  <c r="P116" i="4"/>
  <c r="BI114" i="4"/>
  <c r="BH114" i="4"/>
  <c r="BG114" i="4"/>
  <c r="BF114" i="4"/>
  <c r="T114" i="4"/>
  <c r="R114" i="4"/>
  <c r="P114" i="4"/>
  <c r="BI110" i="4"/>
  <c r="BH110" i="4"/>
  <c r="BG110" i="4"/>
  <c r="BF110" i="4"/>
  <c r="T110" i="4"/>
  <c r="R110" i="4"/>
  <c r="P110" i="4"/>
  <c r="BI106" i="4"/>
  <c r="BH106" i="4"/>
  <c r="BG106" i="4"/>
  <c r="BF106" i="4"/>
  <c r="T106" i="4"/>
  <c r="R106" i="4"/>
  <c r="P106" i="4"/>
  <c r="BI101" i="4"/>
  <c r="BH101" i="4"/>
  <c r="BG101" i="4"/>
  <c r="BF101" i="4"/>
  <c r="T101" i="4"/>
  <c r="R101" i="4"/>
  <c r="P101" i="4"/>
  <c r="BI96" i="4"/>
  <c r="BH96" i="4"/>
  <c r="BG96" i="4"/>
  <c r="BF96" i="4"/>
  <c r="T96" i="4"/>
  <c r="R96" i="4"/>
  <c r="P96" i="4"/>
  <c r="BI94" i="4"/>
  <c r="BH94" i="4"/>
  <c r="BG94" i="4"/>
  <c r="BF94" i="4"/>
  <c r="T94" i="4"/>
  <c r="R94" i="4"/>
  <c r="P94" i="4"/>
  <c r="BI92" i="4"/>
  <c r="BH92" i="4"/>
  <c r="BG92" i="4"/>
  <c r="BF92" i="4"/>
  <c r="T92" i="4"/>
  <c r="R92" i="4"/>
  <c r="P92" i="4"/>
  <c r="BI89" i="4"/>
  <c r="BH89" i="4"/>
  <c r="BG89" i="4"/>
  <c r="BF89" i="4"/>
  <c r="T89" i="4"/>
  <c r="R89" i="4"/>
  <c r="P89" i="4"/>
  <c r="J83" i="4"/>
  <c r="J82" i="4"/>
  <c r="F82" i="4"/>
  <c r="F80" i="4"/>
  <c r="E78" i="4"/>
  <c r="J55" i="4"/>
  <c r="J54" i="4"/>
  <c r="F54" i="4"/>
  <c r="F52" i="4"/>
  <c r="E50" i="4"/>
  <c r="J18" i="4"/>
  <c r="E18" i="4"/>
  <c r="F55" i="4" s="1"/>
  <c r="J17" i="4"/>
  <c r="J12" i="4"/>
  <c r="J80" i="4"/>
  <c r="E7" i="4"/>
  <c r="E48" i="4"/>
  <c r="J37" i="3"/>
  <c r="J36" i="3"/>
  <c r="AY56" i="1"/>
  <c r="J35" i="3"/>
  <c r="AX56" i="1" s="1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BI116" i="3"/>
  <c r="BH116" i="3"/>
  <c r="BG116" i="3"/>
  <c r="BF116" i="3"/>
  <c r="T116" i="3"/>
  <c r="R116" i="3"/>
  <c r="P116" i="3"/>
  <c r="BI112" i="3"/>
  <c r="BH112" i="3"/>
  <c r="BG112" i="3"/>
  <c r="BF112" i="3"/>
  <c r="T112" i="3"/>
  <c r="R112" i="3"/>
  <c r="P112" i="3"/>
  <c r="BI108" i="3"/>
  <c r="BH108" i="3"/>
  <c r="BG108" i="3"/>
  <c r="BF108" i="3"/>
  <c r="T108" i="3"/>
  <c r="R108" i="3"/>
  <c r="P108" i="3"/>
  <c r="BI106" i="3"/>
  <c r="BH106" i="3"/>
  <c r="BG106" i="3"/>
  <c r="BF106" i="3"/>
  <c r="T106" i="3"/>
  <c r="R106" i="3"/>
  <c r="P106" i="3"/>
  <c r="BI104" i="3"/>
  <c r="BH104" i="3"/>
  <c r="BG104" i="3"/>
  <c r="BF104" i="3"/>
  <c r="T104" i="3"/>
  <c r="R104" i="3"/>
  <c r="P104" i="3"/>
  <c r="BI100" i="3"/>
  <c r="BH100" i="3"/>
  <c r="BG100" i="3"/>
  <c r="BF100" i="3"/>
  <c r="T100" i="3"/>
  <c r="R100" i="3"/>
  <c r="P100" i="3"/>
  <c r="BI96" i="3"/>
  <c r="BH96" i="3"/>
  <c r="BG96" i="3"/>
  <c r="BF96" i="3"/>
  <c r="T96" i="3"/>
  <c r="R96" i="3"/>
  <c r="P96" i="3"/>
  <c r="BI89" i="3"/>
  <c r="BH89" i="3"/>
  <c r="BG89" i="3"/>
  <c r="BF89" i="3"/>
  <c r="T89" i="3"/>
  <c r="R89" i="3"/>
  <c r="P89" i="3"/>
  <c r="BI85" i="3"/>
  <c r="BH85" i="3"/>
  <c r="BG85" i="3"/>
  <c r="BF85" i="3"/>
  <c r="T85" i="3"/>
  <c r="R85" i="3"/>
  <c r="P85" i="3"/>
  <c r="J79" i="3"/>
  <c r="J78" i="3"/>
  <c r="F78" i="3"/>
  <c r="F76" i="3"/>
  <c r="E74" i="3"/>
  <c r="J55" i="3"/>
  <c r="J54" i="3"/>
  <c r="F54" i="3"/>
  <c r="F52" i="3"/>
  <c r="E50" i="3"/>
  <c r="J18" i="3"/>
  <c r="E18" i="3"/>
  <c r="F79" i="3" s="1"/>
  <c r="J17" i="3"/>
  <c r="J12" i="3"/>
  <c r="J76" i="3" s="1"/>
  <c r="E7" i="3"/>
  <c r="E48" i="3"/>
  <c r="J37" i="2"/>
  <c r="J36" i="2"/>
  <c r="AY55" i="1"/>
  <c r="J35" i="2"/>
  <c r="AX55" i="1" s="1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BI96" i="2"/>
  <c r="BH96" i="2"/>
  <c r="BG96" i="2"/>
  <c r="BF96" i="2"/>
  <c r="T96" i="2"/>
  <c r="R96" i="2"/>
  <c r="P96" i="2"/>
  <c r="BI94" i="2"/>
  <c r="BH94" i="2"/>
  <c r="BG94" i="2"/>
  <c r="BF94" i="2"/>
  <c r="T94" i="2"/>
  <c r="R94" i="2"/>
  <c r="P94" i="2"/>
  <c r="BI92" i="2"/>
  <c r="BH92" i="2"/>
  <c r="BG92" i="2"/>
  <c r="BF92" i="2"/>
  <c r="T92" i="2"/>
  <c r="R92" i="2"/>
  <c r="P92" i="2"/>
  <c r="BI90" i="2"/>
  <c r="BH90" i="2"/>
  <c r="BG90" i="2"/>
  <c r="BF90" i="2"/>
  <c r="T90" i="2"/>
  <c r="R90" i="2"/>
  <c r="P90" i="2"/>
  <c r="BI88" i="2"/>
  <c r="BH88" i="2"/>
  <c r="BG88" i="2"/>
  <c r="BF88" i="2"/>
  <c r="T88" i="2"/>
  <c r="R88" i="2"/>
  <c r="P88" i="2"/>
  <c r="BI86" i="2"/>
  <c r="BH86" i="2"/>
  <c r="BG86" i="2"/>
  <c r="BF86" i="2"/>
  <c r="T86" i="2"/>
  <c r="R86" i="2"/>
  <c r="P86" i="2"/>
  <c r="BI84" i="2"/>
  <c r="BH84" i="2"/>
  <c r="BG84" i="2"/>
  <c r="BF84" i="2"/>
  <c r="T84" i="2"/>
  <c r="R84" i="2"/>
  <c r="P84" i="2"/>
  <c r="BI82" i="2"/>
  <c r="BH82" i="2"/>
  <c r="BG82" i="2"/>
  <c r="BF82" i="2"/>
  <c r="T82" i="2"/>
  <c r="R82" i="2"/>
  <c r="P82" i="2"/>
  <c r="J77" i="2"/>
  <c r="J76" i="2"/>
  <c r="F76" i="2"/>
  <c r="F74" i="2"/>
  <c r="E72" i="2"/>
  <c r="J55" i="2"/>
  <c r="J54" i="2"/>
  <c r="F54" i="2"/>
  <c r="F52" i="2"/>
  <c r="E50" i="2"/>
  <c r="J18" i="2"/>
  <c r="E18" i="2"/>
  <c r="F77" i="2"/>
  <c r="J17" i="2"/>
  <c r="J12" i="2"/>
  <c r="J74" i="2"/>
  <c r="E7" i="2"/>
  <c r="E70" i="2" s="1"/>
  <c r="L50" i="1"/>
  <c r="AM50" i="1"/>
  <c r="AM49" i="1"/>
  <c r="L49" i="1"/>
  <c r="AM47" i="1"/>
  <c r="L47" i="1"/>
  <c r="L45" i="1"/>
  <c r="L44" i="1"/>
  <c r="BK89" i="4"/>
  <c r="J92" i="4"/>
  <c r="J106" i="5"/>
  <c r="BK100" i="3"/>
  <c r="J100" i="5"/>
  <c r="J86" i="2"/>
  <c r="J116" i="4"/>
  <c r="J119" i="3"/>
  <c r="J194" i="4"/>
  <c r="BK116" i="3"/>
  <c r="BK185" i="4"/>
  <c r="BK137" i="4"/>
  <c r="J142" i="4"/>
  <c r="BK98" i="2"/>
  <c r="J84" i="2"/>
  <c r="BK112" i="3"/>
  <c r="J84" i="5"/>
  <c r="J224" i="4"/>
  <c r="J92" i="2"/>
  <c r="J152" i="4"/>
  <c r="BK96" i="2"/>
  <c r="J126" i="3"/>
  <c r="J96" i="3"/>
  <c r="BK227" i="4"/>
  <c r="J82" i="2"/>
  <c r="BK106" i="5"/>
  <c r="BK102" i="2"/>
  <c r="J89" i="4"/>
  <c r="BK134" i="4"/>
  <c r="BK108" i="2"/>
  <c r="J111" i="2"/>
  <c r="BK96" i="4"/>
  <c r="J137" i="4"/>
  <c r="J105" i="2"/>
  <c r="J132" i="4"/>
  <c r="J101" i="4"/>
  <c r="BK104" i="3"/>
  <c r="BK122" i="4"/>
  <c r="BK96" i="5"/>
  <c r="J116" i="3"/>
  <c r="J108" i="5"/>
  <c r="J160" i="4"/>
  <c r="J109" i="2"/>
  <c r="BK94" i="2"/>
  <c r="BK116" i="4"/>
  <c r="J88" i="2"/>
  <c r="BK85" i="3"/>
  <c r="J227" i="4"/>
  <c r="BK111" i="2"/>
  <c r="BK119" i="3"/>
  <c r="BK168" i="4"/>
  <c r="BK90" i="2"/>
  <c r="J96" i="5"/>
  <c r="BK126" i="3"/>
  <c r="BK152" i="4"/>
  <c r="J112" i="3"/>
  <c r="BK142" i="4"/>
  <c r="BK101" i="4"/>
  <c r="BK113" i="2"/>
  <c r="BK202" i="4"/>
  <c r="J102" i="2"/>
  <c r="BK214" i="4"/>
  <c r="BK88" i="2"/>
  <c r="AS54" i="1"/>
  <c r="J124" i="3"/>
  <c r="BK160" i="4"/>
  <c r="BK100" i="2"/>
  <c r="J222" i="4"/>
  <c r="BK84" i="2"/>
  <c r="BK96" i="3"/>
  <c r="BK144" i="4"/>
  <c r="J96" i="2"/>
  <c r="J202" i="4"/>
  <c r="BK110" i="4"/>
  <c r="BK104" i="2"/>
  <c r="J121" i="3"/>
  <c r="J122" i="4"/>
  <c r="J94" i="2"/>
  <c r="BK94" i="4"/>
  <c r="BK224" i="4"/>
  <c r="J108" i="2"/>
  <c r="J94" i="4"/>
  <c r="J108" i="3"/>
  <c r="J114" i="4"/>
  <c r="J104" i="3"/>
  <c r="BK132" i="4"/>
  <c r="BK84" i="5"/>
  <c r="BK89" i="3"/>
  <c r="J104" i="5"/>
  <c r="BK121" i="3"/>
  <c r="BK92" i="4"/>
  <c r="J106" i="3"/>
  <c r="BK222" i="4"/>
  <c r="BK194" i="4"/>
  <c r="BK106" i="2"/>
  <c r="BK209" i="4"/>
  <c r="J89" i="3"/>
  <c r="J92" i="5"/>
  <c r="J98" i="2"/>
  <c r="BK124" i="3"/>
  <c r="BK176" i="4"/>
  <c r="BK92" i="2"/>
  <c r="BK106" i="4"/>
  <c r="J176" i="4"/>
  <c r="J100" i="2"/>
  <c r="J214" i="4"/>
  <c r="BK105" i="2"/>
  <c r="J85" i="3"/>
  <c r="J106" i="4"/>
  <c r="BK82" i="2"/>
  <c r="BK92" i="5"/>
  <c r="J209" i="4"/>
  <c r="BK104" i="5"/>
  <c r="J100" i="3"/>
  <c r="J134" i="4"/>
  <c r="BK88" i="5"/>
  <c r="J104" i="2"/>
  <c r="J96" i="4"/>
  <c r="J90" i="2"/>
  <c r="BK127" i="4"/>
  <c r="J106" i="2"/>
  <c r="J127" i="4"/>
  <c r="BK109" i="2"/>
  <c r="J110" i="4"/>
  <c r="BK108" i="5"/>
  <c r="J113" i="2"/>
  <c r="J88" i="5"/>
  <c r="BK106" i="3"/>
  <c r="J144" i="4"/>
  <c r="BK108" i="3"/>
  <c r="J168" i="4"/>
  <c r="J185" i="4"/>
  <c r="BK100" i="5"/>
  <c r="BK114" i="4"/>
  <c r="BK86" i="2"/>
  <c r="T81" i="2" l="1"/>
  <c r="T80" i="2" s="1"/>
  <c r="BK84" i="3"/>
  <c r="J84" i="3" s="1"/>
  <c r="J61" i="3" s="1"/>
  <c r="BK81" i="2"/>
  <c r="J81" i="2" s="1"/>
  <c r="J60" i="2" s="1"/>
  <c r="T84" i="3"/>
  <c r="R88" i="4"/>
  <c r="P221" i="4"/>
  <c r="T88" i="4"/>
  <c r="BK221" i="4"/>
  <c r="J221" i="4" s="1"/>
  <c r="J66" i="4" s="1"/>
  <c r="R81" i="2"/>
  <c r="R80" i="2" s="1"/>
  <c r="R136" i="4"/>
  <c r="R118" i="3"/>
  <c r="P208" i="4"/>
  <c r="P193" i="4"/>
  <c r="BK118" i="3"/>
  <c r="J118" i="3" s="1"/>
  <c r="J62" i="3" s="1"/>
  <c r="BK136" i="4"/>
  <c r="J136" i="4" s="1"/>
  <c r="J62" i="4" s="1"/>
  <c r="R221" i="4"/>
  <c r="R84" i="3"/>
  <c r="R83" i="3"/>
  <c r="R82" i="3" s="1"/>
  <c r="BK88" i="4"/>
  <c r="J88" i="4" s="1"/>
  <c r="J61" i="4" s="1"/>
  <c r="T208" i="4"/>
  <c r="T193" i="4"/>
  <c r="T118" i="3"/>
  <c r="T136" i="4"/>
  <c r="T221" i="4"/>
  <c r="P118" i="3"/>
  <c r="R208" i="4"/>
  <c r="R193" i="4"/>
  <c r="P88" i="4"/>
  <c r="BK208" i="4"/>
  <c r="J208" i="4" s="1"/>
  <c r="J64" i="4" s="1"/>
  <c r="BK83" i="5"/>
  <c r="BK82" i="5"/>
  <c r="J82" i="5" s="1"/>
  <c r="J60" i="5" s="1"/>
  <c r="P81" i="2"/>
  <c r="P80" i="2" s="1"/>
  <c r="AU55" i="1" s="1"/>
  <c r="P84" i="3"/>
  <c r="P83" i="3"/>
  <c r="P82" i="3"/>
  <c r="AU56" i="1" s="1"/>
  <c r="P136" i="4"/>
  <c r="P87" i="4"/>
  <c r="P86" i="4"/>
  <c r="AU57" i="1" s="1"/>
  <c r="P83" i="5"/>
  <c r="P82" i="5" s="1"/>
  <c r="P81" i="5" s="1"/>
  <c r="AU58" i="1" s="1"/>
  <c r="R83" i="5"/>
  <c r="R82" i="5"/>
  <c r="R81" i="5"/>
  <c r="T83" i="5"/>
  <c r="T82" i="5" s="1"/>
  <c r="T81" i="5" s="1"/>
  <c r="BK193" i="4"/>
  <c r="J193" i="4" s="1"/>
  <c r="J63" i="4" s="1"/>
  <c r="BE84" i="5"/>
  <c r="J75" i="5"/>
  <c r="BE100" i="5"/>
  <c r="F55" i="5"/>
  <c r="BE108" i="5"/>
  <c r="E48" i="5"/>
  <c r="BE92" i="5"/>
  <c r="BE88" i="5"/>
  <c r="BE104" i="5"/>
  <c r="BE106" i="5"/>
  <c r="BE96" i="5"/>
  <c r="J52" i="4"/>
  <c r="BE89" i="4"/>
  <c r="BE127" i="4"/>
  <c r="BE222" i="4"/>
  <c r="BE137" i="4"/>
  <c r="BE224" i="4"/>
  <c r="BE116" i="4"/>
  <c r="BE227" i="4"/>
  <c r="F83" i="4"/>
  <c r="BE122" i="4"/>
  <c r="BE202" i="4"/>
  <c r="BE96" i="4"/>
  <c r="BE132" i="4"/>
  <c r="BE152" i="4"/>
  <c r="BE176" i="4"/>
  <c r="BE101" i="4"/>
  <c r="BE209" i="4"/>
  <c r="BE214" i="4"/>
  <c r="BE134" i="4"/>
  <c r="BE142" i="4"/>
  <c r="BE144" i="4"/>
  <c r="BE194" i="4"/>
  <c r="E76" i="4"/>
  <c r="BE110" i="4"/>
  <c r="BE185" i="4"/>
  <c r="BE106" i="4"/>
  <c r="BE114" i="4"/>
  <c r="BE94" i="4"/>
  <c r="BE168" i="4"/>
  <c r="BE92" i="4"/>
  <c r="BE160" i="4"/>
  <c r="BE96" i="3"/>
  <c r="BE100" i="3"/>
  <c r="BE126" i="3"/>
  <c r="J52" i="3"/>
  <c r="BE116" i="3"/>
  <c r="BE85" i="3"/>
  <c r="E72" i="3"/>
  <c r="BE108" i="3"/>
  <c r="BE112" i="3"/>
  <c r="BE124" i="3"/>
  <c r="BE106" i="3"/>
  <c r="BK80" i="2"/>
  <c r="J80" i="2"/>
  <c r="J59" i="2"/>
  <c r="BE119" i="3"/>
  <c r="F55" i="3"/>
  <c r="BE104" i="3"/>
  <c r="BE121" i="3"/>
  <c r="BE89" i="3"/>
  <c r="F55" i="2"/>
  <c r="BE88" i="2"/>
  <c r="J52" i="2"/>
  <c r="E48" i="2"/>
  <c r="BE84" i="2"/>
  <c r="BE96" i="2"/>
  <c r="BE105" i="2"/>
  <c r="BE102" i="2"/>
  <c r="BE104" i="2"/>
  <c r="BE108" i="2"/>
  <c r="BE94" i="2"/>
  <c r="BE82" i="2"/>
  <c r="BE109" i="2"/>
  <c r="BE86" i="2"/>
  <c r="BE98" i="2"/>
  <c r="BE100" i="2"/>
  <c r="BE106" i="2"/>
  <c r="BE90" i="2"/>
  <c r="BE92" i="2"/>
  <c r="BE111" i="2"/>
  <c r="BE113" i="2"/>
  <c r="F37" i="4"/>
  <c r="BD57" i="1" s="1"/>
  <c r="F34" i="2"/>
  <c r="BA55" i="1"/>
  <c r="F34" i="4"/>
  <c r="BA57" i="1"/>
  <c r="J34" i="4"/>
  <c r="AW57" i="1" s="1"/>
  <c r="F36" i="3"/>
  <c r="BC56" i="1"/>
  <c r="F35" i="3"/>
  <c r="BB56" i="1"/>
  <c r="F36" i="5"/>
  <c r="BC58" i="1" s="1"/>
  <c r="F35" i="2"/>
  <c r="BB55" i="1"/>
  <c r="F36" i="2"/>
  <c r="BC55" i="1"/>
  <c r="F34" i="5"/>
  <c r="BA58" i="1" s="1"/>
  <c r="F37" i="3"/>
  <c r="BD56" i="1"/>
  <c r="J34" i="3"/>
  <c r="AW56" i="1"/>
  <c r="J34" i="2"/>
  <c r="AW55" i="1" s="1"/>
  <c r="F34" i="3"/>
  <c r="BA56" i="1"/>
  <c r="F37" i="5"/>
  <c r="BD58" i="1"/>
  <c r="F37" i="2"/>
  <c r="BD55" i="1" s="1"/>
  <c r="F36" i="4"/>
  <c r="BC57" i="1"/>
  <c r="J34" i="5"/>
  <c r="AW58" i="1"/>
  <c r="F35" i="5"/>
  <c r="BB58" i="1" s="1"/>
  <c r="F35" i="4"/>
  <c r="BB57" i="1" s="1"/>
  <c r="AU54" i="1" l="1"/>
  <c r="BK87" i="4"/>
  <c r="BK86" i="4"/>
  <c r="J86" i="4" s="1"/>
  <c r="J59" i="4" s="1"/>
  <c r="R87" i="4"/>
  <c r="R86" i="4" s="1"/>
  <c r="T87" i="4"/>
  <c r="T86" i="4" s="1"/>
  <c r="T83" i="3"/>
  <c r="T82" i="3"/>
  <c r="BK83" i="3"/>
  <c r="BK82" i="3" s="1"/>
  <c r="J82" i="3" s="1"/>
  <c r="J83" i="5"/>
  <c r="J61" i="5" s="1"/>
  <c r="BK81" i="5"/>
  <c r="J81" i="5"/>
  <c r="J59" i="5" s="1"/>
  <c r="J30" i="2"/>
  <c r="AG55" i="1"/>
  <c r="J33" i="2"/>
  <c r="AV55" i="1"/>
  <c r="AT55" i="1"/>
  <c r="BA54" i="1"/>
  <c r="W30" i="1"/>
  <c r="J33" i="3"/>
  <c r="AV56" i="1"/>
  <c r="AT56" i="1"/>
  <c r="F33" i="4"/>
  <c r="AZ57" i="1" s="1"/>
  <c r="BB54" i="1"/>
  <c r="AX54" i="1" s="1"/>
  <c r="J33" i="5"/>
  <c r="AV58" i="1"/>
  <c r="AT58" i="1"/>
  <c r="F33" i="3"/>
  <c r="AZ56" i="1" s="1"/>
  <c r="J33" i="4"/>
  <c r="AV57" i="1" s="1"/>
  <c r="AT57" i="1" s="1"/>
  <c r="BD54" i="1"/>
  <c r="W33" i="1"/>
  <c r="F33" i="2"/>
  <c r="AZ55" i="1" s="1"/>
  <c r="BC54" i="1"/>
  <c r="AY54" i="1"/>
  <c r="F33" i="5"/>
  <c r="AZ58" i="1"/>
  <c r="J30" i="3" l="1"/>
  <c r="J59" i="3"/>
  <c r="J83" i="3"/>
  <c r="J60" i="3" s="1"/>
  <c r="AG56" i="1"/>
  <c r="J87" i="4"/>
  <c r="J60" i="4"/>
  <c r="AN55" i="1"/>
  <c r="J39" i="3"/>
  <c r="J39" i="2"/>
  <c r="AN56" i="1"/>
  <c r="J30" i="5"/>
  <c r="AG58" i="1"/>
  <c r="J30" i="4"/>
  <c r="AG57" i="1"/>
  <c r="W31" i="1"/>
  <c r="W32" i="1"/>
  <c r="AW54" i="1"/>
  <c r="AK30" i="1" s="1"/>
  <c r="AZ54" i="1"/>
  <c r="W29" i="1"/>
  <c r="J39" i="5" l="1"/>
  <c r="J39" i="4"/>
  <c r="AN58" i="1"/>
  <c r="AN57" i="1"/>
  <c r="AG54" i="1"/>
  <c r="AK26" i="1"/>
  <c r="AV54" i="1"/>
  <c r="AK29" i="1" s="1"/>
  <c r="AK35" i="1" s="1"/>
  <c r="AT54" i="1" l="1"/>
  <c r="AN54" i="1"/>
</calcChain>
</file>

<file path=xl/sharedStrings.xml><?xml version="1.0" encoding="utf-8"?>
<sst xmlns="http://schemas.openxmlformats.org/spreadsheetml/2006/main" count="3243" uniqueCount="679">
  <si>
    <t>Export Komplet</t>
  </si>
  <si>
    <t>VZ</t>
  </si>
  <si>
    <t>2.0</t>
  </si>
  <si>
    <t>ZAMOK</t>
  </si>
  <si>
    <t>False</t>
  </si>
  <si>
    <t>{b1cd9a96-b9dc-4e81-8c09-5b8ab70e3c02}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</si>
  <si>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</si>
  <si>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</si>
  <si>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</si>
  <si>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</si>
  <si>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</si>
  <si>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</si>
  <si>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</si>
  <si>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</si>
  <si>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22-02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</si>
  <si>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</si>
  <si>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</si>
  <si>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Leska, ř.km 2,360 - 2,850, Znojmo, úprava koryta</t>
  </si>
  <si>
    <t>KSO:</t>
  </si>
  <si>
    <t/>
  </si>
  <si>
    <t>CC-CZ:</t>
  </si>
  <si>
    <t>Místo:</t>
  </si>
  <si>
    <t xml:space="preserve"> </t>
  </si>
  <si>
    <t>Datum:</t>
  </si>
  <si>
    <t>22. 7. 2022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</si>
  <si>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</si>
  <si>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</si>
  <si>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</si>
  <si>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</si>
  <si>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</si>
  <si>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</si>
  <si>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</si>
  <si>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</si>
  <si>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</si>
  <si>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04373863</t>
  </si>
  <si>
    <t>Ing. Vít Pučálek</t>
  </si>
  <si>
    <t>CZ8208233528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</si>
  <si>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</si>
  <si>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</si>
  <si>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</si>
  <si>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</si>
  <si>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</si>
  <si>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</si>
  <si>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</si>
  <si>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</si>
  <si>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</si>
  <si>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</si>
  <si>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</si>
  <si>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</si>
  <si>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</si>
  <si>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</si>
  <si>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</si>
  <si>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</si>
  <si>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</si>
  <si>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</si>
  <si>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</si>
  <si>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</si>
  <si>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</si>
  <si>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</si>
  <si>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</si>
  <si>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</si>
  <si>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</si>
  <si>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</si>
  <si>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</si>
  <si>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</si>
  <si>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</si>
  <si>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</si>
  <si>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</si>
  <si>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</si>
  <si>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</si>
  <si>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</si>
  <si>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</si>
  <si>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</si>
  <si>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</si>
  <si>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</si>
  <si>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</si>
  <si>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</si>
  <si>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</si>
  <si>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</si>
  <si>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</si>
  <si>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</si>
  <si>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rozpočtové náklady</t>
  </si>
  <si>
    <t>STA</t>
  </si>
  <si>
    <t>1</t>
  </si>
  <si>
    <t>{692699df-5491-42bb-ad70-6d3120d6a6c0}</t>
  </si>
  <si>
    <t>2</t>
  </si>
  <si>
    <t>01</t>
  </si>
  <si>
    <t>SO 01 Pročištění koryta toku</t>
  </si>
  <si>
    <t>{c6028f6d-68c1-482e-ac87-92f3ebec7a79}</t>
  </si>
  <si>
    <t>02</t>
  </si>
  <si>
    <t>SO 02 - Opevnění koryta toku</t>
  </si>
  <si>
    <t>{f1b3e688-4a91-440b-a7bf-3a59998d0a4e}</t>
  </si>
  <si>
    <t>03</t>
  </si>
  <si>
    <t>Inventarizace dřevin</t>
  </si>
  <si>
    <t>{2e6c2c32-5b46-4699-a3f0-91ef4a85f7ea}</t>
  </si>
  <si>
    <t>KRYCÍ LIST SOUPISU PRACÍ</t>
  </si>
  <si>
    <t>Objekt:</t>
  </si>
  <si>
    <t>00 -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</si>
  <si>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</si>
  <si>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</si>
  <si>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</si>
  <si>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</si>
  <si>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</si>
  <si>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</si>
  <si>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</si>
  <si>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</si>
  <si>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</si>
  <si>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</si>
  <si>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</si>
  <si>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</si>
  <si>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</si>
  <si>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</si>
  <si>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</si>
  <si>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</si>
  <si>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</si>
  <si>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</si>
  <si>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</si>
  <si>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</si>
  <si>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</si>
  <si>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K</t>
  </si>
  <si>
    <t>R007</t>
  </si>
  <si>
    <t xml:space="preserve">Uvedení ploch dotčených stavbou do původního stavu </t>
  </si>
  <si>
    <t>soubor</t>
  </si>
  <si>
    <t>4</t>
  </si>
  <si>
    <t>1587411809</t>
  </si>
  <si>
    <t>P</t>
  </si>
  <si>
    <t>Poznámka k položce:_x000D_
- všech užívaných ploch včetně případných oprav přístupových komunikací</t>
  </si>
  <si>
    <t>R01</t>
  </si>
  <si>
    <t>Vytyčení stavby</t>
  </si>
  <si>
    <t>-1683987955</t>
  </si>
  <si>
    <t>Poznámka k položce:_x000D_
- případně pozemků nebo provedení jiných geodetických prací odborně způsobilou osobou v oboru zeměměřičství v rámci navržených objektů, konstrukcí a oprav v rámci stavby budou vytýčeny (umístění) všechny navrhované a opravované  objekty. Dále budou vytýčeny hranice dotčených pozemků._x000D_
- vytýčení bude provedeno geodetickou firmou na základě předané digitální formy situace stavby v JTSK a BPV._x000D_
- detailní vytýčení jednotlivých prvků stavebních objektů bude provedeno na základě předané projektové dokumentace k provádění stavby (rozměry prvků, výškové osazení).</t>
  </si>
  <si>
    <t>3</t>
  </si>
  <si>
    <t>R02</t>
  </si>
  <si>
    <t>Zajištění a zabezpečení zařízení staveniště</t>
  </si>
  <si>
    <t>-1876457374</t>
  </si>
  <si>
    <t xml:space="preserve">Poznámka k položce:_x000D_
- zřízení, provoz a likvidace zařízení staveniště, včetně případných přípojek, přístupů, deponií apod._x000D_
- zajištění umístění štítku o povolení stavby_x000D_
- poplatek za využití mezideponie pro uložení lomového kamene a dalšího stavebního materiálu_x000D_
</t>
  </si>
  <si>
    <t>R03</t>
  </si>
  <si>
    <t>Použití nezvyklých dopravních prostředků</t>
  </si>
  <si>
    <t>1265101177</t>
  </si>
  <si>
    <t>Poznámka k položce:_x000D_
- uvažováno pro úseky se špatnou dostupností_x000D_
- použití menších dopravních prostředků pro úseky koryta toku, které bude nutno obsluhovat přímo z koryta toku pro odvoz výkopku a přesun kamene pro opevnění_x000D_
- použití nákladních aut s těsnou korbou pro okamžitý odvoz výkopku, který může být zvodnělý</t>
  </si>
  <si>
    <t>R04</t>
  </si>
  <si>
    <t>Zřízení sjezdu do koryta toku</t>
  </si>
  <si>
    <t>678140769</t>
  </si>
  <si>
    <t>Poznámka k položce:_x000D_
- včetně sjezdu ze stávající místní komunikace/silnice_x000D_
- opevnění zahutněným kamenivem fr. 32-63 mm v tl. 0,3 m_x000D_
- šířka sjezdu 3 m, délka 15 m</t>
  </si>
  <si>
    <t>6</t>
  </si>
  <si>
    <t>R05</t>
  </si>
  <si>
    <t>Protokolární předání stavbou dotčených pozemků</t>
  </si>
  <si>
    <t>1122589839</t>
  </si>
  <si>
    <t>Poznámka k položce:_x000D_
- včetně komunikací, uvedených do původního stavu, zpět jejich vlastníkům_x000D_
- včetně případných nájmů za využití pozemků pro účely stavby</t>
  </si>
  <si>
    <t>7</t>
  </si>
  <si>
    <t>R06</t>
  </si>
  <si>
    <t>Zpracování a předání dokumentace</t>
  </si>
  <si>
    <t>928479627</t>
  </si>
  <si>
    <t>Poznámka k položce:_x000D_
- skutečného provedení stavby (2 paré + 1 v elektronické formě) objednateli a zaměření skutečného provedení stavby - geodetická část dokumentace (2 paré + 1 v elektronické formě) v rozsahu odpovídajícím příslušným právním předpisům, pořízení fotodokumentace stavby</t>
  </si>
  <si>
    <t>8</t>
  </si>
  <si>
    <t>R13</t>
  </si>
  <si>
    <t>Vytyčení inženýrských sítí</t>
  </si>
  <si>
    <t>2097636584</t>
  </si>
  <si>
    <t>Poznámka k položce:_x000D_
- vytýčení, zajištění, předání stávajícího vedení včetně veškerých předávacíh protokolů</t>
  </si>
  <si>
    <t>9</t>
  </si>
  <si>
    <t>R14</t>
  </si>
  <si>
    <t>Ochrana stávajících inženýrských sítí na staveništi</t>
  </si>
  <si>
    <t>1986032940</t>
  </si>
  <si>
    <t>Poznámka k položce:_x000D_
- 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sítí._x000D_
- včetně případných nutných dozorů správců dotčených sítí_x000D_
- včetně dodržení podmínek správců inženýrských sítí, jako ruční výkopy v OP a opatření pro zajištění vedení</t>
  </si>
  <si>
    <t>10</t>
  </si>
  <si>
    <t>R15</t>
  </si>
  <si>
    <t>Dočasná dopravní opatření</t>
  </si>
  <si>
    <t>-2029768986</t>
  </si>
  <si>
    <t>Poznámka k položce:_x000D_
- náklady na vyhotovení návrhu dočasného dopravního značení, jeho projednání s dotčenými orgány a organizacemi vč. zajištění rozhodnutí o zvláštním užívání komunikace, dodání dopravních značek a světelné signalizace, jejich rozmístění a přemísťování a jejich údržba v průběhu výstavby včetně následného odstranění po ukončení stavebních prací._x000D_
- v rozsahu nezbytném pro řádné a bezpečné provádění prací na stavbě</t>
  </si>
  <si>
    <t>11</t>
  </si>
  <si>
    <t>R16</t>
  </si>
  <si>
    <t>Zajištění plnění povinností dle zák. č. 309/2006 Sb.</t>
  </si>
  <si>
    <t>-2093087806</t>
  </si>
  <si>
    <t>Poznámka k položce:_x000D_
- především opatření vyplívající z plánu BOZP, havarijního a povoldňového plánu</t>
  </si>
  <si>
    <t>R17</t>
  </si>
  <si>
    <t>Zpracování havarijního a povodňového plánu pro celou stavbu</t>
  </si>
  <si>
    <t>-2130484195</t>
  </si>
  <si>
    <t>13</t>
  </si>
  <si>
    <t>R18</t>
  </si>
  <si>
    <t>Kompletní pasportizace okolních pozemků, komunikací a budov před zahájením stavby</t>
  </si>
  <si>
    <t>231619087</t>
  </si>
  <si>
    <t>14</t>
  </si>
  <si>
    <t>R19</t>
  </si>
  <si>
    <t>Práce prováděné z koryta toku</t>
  </si>
  <si>
    <t>-269773750</t>
  </si>
  <si>
    <t>Poznámka k položce:_x000D_
- pro úseky koryta, které bude nutno obsluhovat přímo z koryta toku</t>
  </si>
  <si>
    <t>15</t>
  </si>
  <si>
    <t>R20</t>
  </si>
  <si>
    <t>Archeologický průzkum stavby</t>
  </si>
  <si>
    <t>-1315059206</t>
  </si>
  <si>
    <t>16</t>
  </si>
  <si>
    <t>R21</t>
  </si>
  <si>
    <t>Čištění komunikací</t>
  </si>
  <si>
    <t>2068865617</t>
  </si>
  <si>
    <t>Poznámka k položce:_x000D_
- průběžné čištění komunikací v průběhu stavby</t>
  </si>
  <si>
    <t>17</t>
  </si>
  <si>
    <t>R23</t>
  </si>
  <si>
    <t>Zajištění biologického dozoru při výstavbě ocborně způsobilou osobou</t>
  </si>
  <si>
    <t>107090624</t>
  </si>
  <si>
    <t>Poznámka k položce:_x000D_
- zajištění kompletní činnosti biologického dozoru po dobu stavby a to včetně případného transferu živočichů</t>
  </si>
  <si>
    <t>18</t>
  </si>
  <si>
    <t>R24</t>
  </si>
  <si>
    <t>Demontáž a montáž stávajícího oplocení</t>
  </si>
  <si>
    <t>1737907899</t>
  </si>
  <si>
    <t>Poznámka k položce:_x000D_
- mezi řezy PF 20 a PF 21 na pravém břehu_x000D_
- demontáž stávajícího drátěného oplocení včetně sloupků_x000D_
- po dokončení stavby montáž oplocení v délce 20 m_x000D_
- použití drátěného pletiva čtyřhranného poplastovaného</t>
  </si>
  <si>
    <t>01 - SO 01 Pročištění koryta toku</t>
  </si>
  <si>
    <t>HSV - Práce a dodávky HSV</t>
  </si>
  <si>
    <t xml:space="preserve">    1 - Zemní práce</t>
  </si>
  <si>
    <t xml:space="preserve">    997 - Přesun sutě</t>
  </si>
  <si>
    <t>HSV</t>
  </si>
  <si>
    <t>Práce a dodávky HSV</t>
  </si>
  <si>
    <t>Zemní práce</t>
  </si>
  <si>
    <t>129353101</t>
  </si>
  <si>
    <t>Čištění otevřených koryt vodotečí strojně s přehozením rozpojeného nánosu do 3 m nebo s naložením na dopravní prostředek při šířce původního dna do 5 m a hloubce koryta do 2,5 m v hornině třídy těžitelnosti II skupiny 4</t>
  </si>
  <si>
    <t>m3</t>
  </si>
  <si>
    <t>1416635943</t>
  </si>
  <si>
    <t>Online PSC</t>
  </si>
  <si>
    <t>https://podminky.urs.cz/item/CS_URS_2024_01/129353101</t>
  </si>
  <si>
    <t>VV</t>
  </si>
  <si>
    <t>"výkopek"603</t>
  </si>
  <si>
    <t>Součet</t>
  </si>
  <si>
    <t>129951121</t>
  </si>
  <si>
    <t>Bourání konstrukcí v odkopávkách a prokopávkách strojně s přemístěním suti na hromady na vzdálenost do 20 m nebo s naložením na dopravní prostředek z betonu prostého neprokládaného</t>
  </si>
  <si>
    <t>934612334</t>
  </si>
  <si>
    <t>https://podminky.urs.cz/item/CS_URS_2024_01/129951121</t>
  </si>
  <si>
    <t>"0,160 - 0,180 - odstranění rozpadlé betonové zdi"4</t>
  </si>
  <si>
    <t>"0,180 - 0,200 - odstranění rozpadlé betonové zdi"4</t>
  </si>
  <si>
    <t>"0,340 - 0,360 - odstranění rozpadlé betonové zdi"10</t>
  </si>
  <si>
    <t>162751134</t>
  </si>
  <si>
    <t>Vodorovné přemístění výkopku nebo sypaniny po suchu na obvyklém dopravním prostředku, bez naložení výkopku, avšak se složením bez rozhrnutí z horniny třídy těžitelnosti II skupiny 4 a 5 na vzdálenost přes 6 000 do 7 000 m</t>
  </si>
  <si>
    <t>2115366182</t>
  </si>
  <si>
    <t>https://podminky.urs.cz/item/CS_URS_2024_01/162751134</t>
  </si>
  <si>
    <t>166151111</t>
  </si>
  <si>
    <t>Přehození neulehlého výkopku strojně z horniny třídy těžitelnosti II, skupiny 4 a 5</t>
  </si>
  <si>
    <t>1930262757</t>
  </si>
  <si>
    <t>https://podminky.urs.cz/item/CS_URS_2024_01/166151111</t>
  </si>
  <si>
    <t>R12001</t>
  </si>
  <si>
    <t>Odstranění silničních panelů</t>
  </si>
  <si>
    <t>ks</t>
  </si>
  <si>
    <t>177306053</t>
  </si>
  <si>
    <t xml:space="preserve">Poznámka k položce:_x000D_
- odstanění původního opevnění koryta toku ze silničních panelů včetně jejich odvozu a likvidace dle platné legislativy </t>
  </si>
  <si>
    <t>R16001</t>
  </si>
  <si>
    <t>Příplatek za přesun hmot</t>
  </si>
  <si>
    <t>t</t>
  </si>
  <si>
    <t>-1063908847</t>
  </si>
  <si>
    <t>Poznámka k položce:_x000D_
- ztížená manipulace stavebního materiálu s ohledem na stísněné podmínky stavby_x000D_
- přeložení stavebního materiálu z dopravního prostředku, který se bude pohybovat po komunikacích na dopravní prostředek, který se bude pohybovat v korytě toku</t>
  </si>
  <si>
    <t>171201221</t>
  </si>
  <si>
    <t>Poplatek za uložení stavebního odpadu na skládce (skládkovné) zeminy a kamení zatříděného do Katalogu odpadů pod kódem 17 05 04</t>
  </si>
  <si>
    <t>-900957768</t>
  </si>
  <si>
    <t>https://podminky.urs.cz/item/CS_URS_2024_01/171201221</t>
  </si>
  <si>
    <t>"výkopek"603*1,8</t>
  </si>
  <si>
    <t>171251201</t>
  </si>
  <si>
    <t>Uložení sypaniny na skládky nebo meziskládky bez hutnění s upravením uložené sypaniny do předepsaného tvaru</t>
  </si>
  <si>
    <t>-1495748606</t>
  </si>
  <si>
    <t>https://podminky.urs.cz/item/CS_URS_2024_01/171251201</t>
  </si>
  <si>
    <t>R17001</t>
  </si>
  <si>
    <t>Třídění sedimentu</t>
  </si>
  <si>
    <t>-1084784789</t>
  </si>
  <si>
    <t>Poznámka k položce:_x000D_
- třídění komunálního odpadu ze sedimentu včetně nakládání, odvozu a  likvidace komunálního odpadu dle platné legislativy</t>
  </si>
  <si>
    <t>997</t>
  </si>
  <si>
    <t>Přesun sutě</t>
  </si>
  <si>
    <t>997002511</t>
  </si>
  <si>
    <t>Vodorovné přemístění suti a vybouraných hmot bez naložení, se složením a hrubým urovnáním na vzdálenost do 1 km</t>
  </si>
  <si>
    <t>1273257689</t>
  </si>
  <si>
    <t>https://podminky.urs.cz/item/CS_URS_2024_01/997002511</t>
  </si>
  <si>
    <t>997002519</t>
  </si>
  <si>
    <t>Vodorovné přemístění suti a vybouraných hmot bez naložení, se složením a hrubým urovnáním Příplatek k ceně za každý další započatý 1 km přes 1 km</t>
  </si>
  <si>
    <t>531621558</t>
  </si>
  <si>
    <t>https://podminky.urs.cz/item/CS_URS_2024_01/997002519</t>
  </si>
  <si>
    <t>88*6 'Přepočtené koeficientem množství</t>
  </si>
  <si>
    <t>997013602</t>
  </si>
  <si>
    <t>Poplatek za uložení stavebního odpadu na skládce (skládkovné) z armovaného betonu zatříděného do Katalogu odpadů pod kódem 17 01 01</t>
  </si>
  <si>
    <t>1748516991</t>
  </si>
  <si>
    <t>https://podminky.urs.cz/item/CS_URS_2024_01/997013602</t>
  </si>
  <si>
    <t>997013635</t>
  </si>
  <si>
    <t>Poplatek za uložení stavebního odpadu na skládce (skládkovné) komunálního zatříděného do Katalogu odpadů pod kódem 20 03 01</t>
  </si>
  <si>
    <t>1067460612</t>
  </si>
  <si>
    <t>https://podminky.urs.cz/item/CS_URS_2024_01/997013635</t>
  </si>
  <si>
    <t>02 - SO 02 - Opevnění koryta toku</t>
  </si>
  <si>
    <t xml:space="preserve">    3 - Svislé a kompletní konstrukce</t>
  </si>
  <si>
    <t xml:space="preserve">    4 - Vodorovné konstrukce</t>
  </si>
  <si>
    <t xml:space="preserve">      45 - Podkladní a vedlejší konstrukce kromě vozovek a železničního svršku</t>
  </si>
  <si>
    <t xml:space="preserve">      46 - Zpevněné plochy kromě vozovek a železničních svršků</t>
  </si>
  <si>
    <t xml:space="preserve">    998 - Přesun hmot</t>
  </si>
  <si>
    <t>115001104</t>
  </si>
  <si>
    <t>Převedení vody potrubím průměru DN přes 250 do 300</t>
  </si>
  <si>
    <t>m</t>
  </si>
  <si>
    <t>1920319386</t>
  </si>
  <si>
    <t>https://podminky.urs.cz/item/CS_URS_2024_01/115001104</t>
  </si>
  <si>
    <t>Poznámka k položce:_x000D_
- kompletní převedení vody pro celý průběh stavby_x000D_
- etapizace a délka úseků pro převádění vody je v režii zhotovitele</t>
  </si>
  <si>
    <t>115101201</t>
  </si>
  <si>
    <t>Čerpání vody na dopravní výšku do 10 m s uvažovaným průměrným přítokem do 500 l/min</t>
  </si>
  <si>
    <t>hod</t>
  </si>
  <si>
    <t>1120848529</t>
  </si>
  <si>
    <t>https://podminky.urs.cz/item/CS_URS_2024_01/115101201</t>
  </si>
  <si>
    <t>115101301</t>
  </si>
  <si>
    <t>Pohotovost záložní čerpací soupravy pro dopravní výšku do 10 m s uvažovaným průměrným přítokem do 500 l/min</t>
  </si>
  <si>
    <t>den</t>
  </si>
  <si>
    <t>-1868107400</t>
  </si>
  <si>
    <t>https://podminky.urs.cz/item/CS_URS_2024_01/115101301</t>
  </si>
  <si>
    <t>122351105</t>
  </si>
  <si>
    <t>Odkopávky a prokopávky nezapažené strojně v hornině třídy těžitelnosti II skupiny 4 přes 500 do 1 000 m3</t>
  </si>
  <si>
    <t>755543652</t>
  </si>
  <si>
    <t>https://podminky.urs.cz/item/CS_URS_2024_01/122351105</t>
  </si>
  <si>
    <t>Poznámka k položce:_x000D_
- zemina vytlačená opevněním koryta toku</t>
  </si>
  <si>
    <t>"ř.km 2,426 - 2,9064"480,4*3,33</t>
  </si>
  <si>
    <t>-1879259060</t>
  </si>
  <si>
    <t>"násyp původní trasy koryta"-469</t>
  </si>
  <si>
    <t>1988660007</t>
  </si>
  <si>
    <t>"ř.km 2,426 - 2,9064 - 50%"480,4*3,33/2</t>
  </si>
  <si>
    <t>171151103</t>
  </si>
  <si>
    <t>Uložení sypanin do násypů strojně s rozprostřením sypaniny ve vrstvách a s hrubým urovnáním zhutněných z hornin soudržných jakékoliv třídy těžitelnosti</t>
  </si>
  <si>
    <t>1995722219</t>
  </si>
  <si>
    <t>https://podminky.urs.cz/item/CS_URS_2024_01/171151103</t>
  </si>
  <si>
    <t>"násyp původní trasy koryta"469</t>
  </si>
  <si>
    <t>Třídění zemin</t>
  </si>
  <si>
    <t>1504585452</t>
  </si>
  <si>
    <t>Poznámka k položce:_x000D_
- pro násypy bude určena vytříděná zemina z výkopů neobsahující inertní materiály</t>
  </si>
  <si>
    <t>-1671647564</t>
  </si>
  <si>
    <t>1130,732*1,8 'Přepočtené koeficientem množství</t>
  </si>
  <si>
    <t>87895308</t>
  </si>
  <si>
    <t>181411131</t>
  </si>
  <si>
    <t>Založení trávníku na půdě předem připravené plochy do 1000 m2 výsevem včetně utažení parkového v rovině nebo na svahu do 1:5</t>
  </si>
  <si>
    <t>m2</t>
  </si>
  <si>
    <t>-865456154</t>
  </si>
  <si>
    <t>https://podminky.urs.cz/item/CS_URS_2024_01/181411131</t>
  </si>
  <si>
    <t>"násyp původní trasy koryta"500</t>
  </si>
  <si>
    <t>M</t>
  </si>
  <si>
    <t>00572410</t>
  </si>
  <si>
    <t>osivo směs travní parková</t>
  </si>
  <si>
    <t>kg</t>
  </si>
  <si>
    <t>1504919737</t>
  </si>
  <si>
    <t>500*0,02 'Přepočtené koeficientem množství</t>
  </si>
  <si>
    <t>-2031157483</t>
  </si>
  <si>
    <t>Svislé a kompletní konstrukce</t>
  </si>
  <si>
    <t>321222111</t>
  </si>
  <si>
    <t>Zdění obkladního zdiva vodních staveb přehrad, jezů a plavebních komor, spodní stavby vodních elektráren, odběrných věží a výpustných zařízení, opěrných zdí, šachet, šachtic a ostatních konstrukcí řádkového hrubého i čistého s vyspárováním na maltu cementovou tl. od 250 do 450 mm</t>
  </si>
  <si>
    <t>-1493758116</t>
  </si>
  <si>
    <t>https://podminky.urs.cz/item/CS_URS_2024_01/321222111</t>
  </si>
  <si>
    <t>"příčný práh km 0,380"4,5*0,2*0,5</t>
  </si>
  <si>
    <t>"příčný práh km 0,460"4,5*0,2*0,5</t>
  </si>
  <si>
    <t>58381079</t>
  </si>
  <si>
    <t>hranoly lámané pro řádkové zdivo 20x20x40cm</t>
  </si>
  <si>
    <t>1582150496</t>
  </si>
  <si>
    <t>Poznámka k položce:_x000D_
- ztratné 10%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</si>
  <si>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</si>
  <si>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</si>
  <si>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-822668806</t>
  </si>
  <si>
    <t>https://podminky.urs.cz/item/CS_URS_2024_01/321321116</t>
  </si>
  <si>
    <t>"příčný práh km 0,380"4,5*1,1*0,5</t>
  </si>
  <si>
    <t>"příčný práh km 0,460"4,5*1,1*0,5</t>
  </si>
  <si>
    <t>"skluz km 0,2148"4,5*0,5*0,4</t>
  </si>
  <si>
    <t>"skluz km 0,2551"4,5*0,5*0,4</t>
  </si>
  <si>
    <t>"přípojka km 0,1330"4,5*0,5*0,5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</si>
  <si>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</si>
  <si>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</si>
  <si>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684682771</t>
  </si>
  <si>
    <t>https://podminky.urs.cz/item/CS_URS_2024_01/321351010</t>
  </si>
  <si>
    <t>"příčný práh km 0,380"2*(4,5*1,1+1,1*0,5)</t>
  </si>
  <si>
    <t>"příčný práh km 0,460"2*(4,5*1,1+1,1*0,5)</t>
  </si>
  <si>
    <t>"skluz km ,02148"2*(4,5*0,4+0,4*0,5)</t>
  </si>
  <si>
    <t>"skluz km ,02551"2*(4,5*0,4+0,4*0,5)</t>
  </si>
  <si>
    <t>"přípojka km 0,1330"2*(4,5*0,5+0,5*0,5)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</si>
  <si>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</si>
  <si>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</si>
  <si>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-965678841</t>
  </si>
  <si>
    <t>https://podminky.urs.cz/item/CS_URS_2024_01/321352010</t>
  </si>
  <si>
    <t>19</t>
  </si>
  <si>
    <t>321366111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</si>
  <si>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</si>
  <si>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-483090578</t>
  </si>
  <si>
    <t>https://podminky.urs.cz/item/CS_URS_2024_01/321366111</t>
  </si>
  <si>
    <t>"příčný práh km 0,380 - pol. č.1"2*(4,5+1,1)*1,69*0,617*10/1000</t>
  </si>
  <si>
    <t>"příčný práh km 0,460 - pol. č.1"2*(4,5+1,1)*1,69*0,617*10/1000</t>
  </si>
  <si>
    <t>"skluz km ,02148 - pol. č.1"2*(4,5+0,5)*1,69*0,617*10/1000</t>
  </si>
  <si>
    <t>"skluz km ,02551 - pol. č.1"2*(4,5+0,5)*1,69*0,617*10/1000</t>
  </si>
  <si>
    <t>"přípojka km 0,1330"2*(4,5+0,5)*1,69*0,617*10/1000</t>
  </si>
  <si>
    <t>20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</si>
  <si>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</si>
  <si>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</si>
  <si>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-933918548</t>
  </si>
  <si>
    <t>https://podminky.urs.cz/item/CS_URS_2024_01/321368211</t>
  </si>
  <si>
    <t>Poznámka k položce:_x000D_
- vyztužení KARI sítí KH30 6/100/100_x000D_
- předpoklad vyztužení 100 kg/m3</t>
  </si>
  <si>
    <t>"příčný práh km 0,380 - pol. č.1"2*4,5*1,1*12,35/1000</t>
  </si>
  <si>
    <t>"příčný práh km 0,460 - pol. č.1"2*4,5*1,1*12,35/1000</t>
  </si>
  <si>
    <t>"skluz km 0,2148 - pol. č.1"2*4,5*0,5*12,35/1000</t>
  </si>
  <si>
    <t>"skluz km 0,2551 - pol. č.1"2*4,5*0,5*12,35/1000</t>
  </si>
  <si>
    <t>"přípojka km 0,1330"2*4,5*0,5*12,35/1000</t>
  </si>
  <si>
    <t>R32001</t>
  </si>
  <si>
    <t>Chemická kotva - D+M</t>
  </si>
  <si>
    <t>kus</t>
  </si>
  <si>
    <t>2131015515</t>
  </si>
  <si>
    <t>Poznámka k položce:_x000D_
- dle specifikace v projektové dokumentaci_x000D_
- betonářská výztuž pr. 10 mm délka 900 mm, hloubka min. 400 mm_x000D_
- otvor pr. 16 mm_x000D_
- rychletuhnoucí 2-komponentní kotvící lepidlo na bázi epoxi-akrylátu_x000D_
- provedení sond dle PD</t>
  </si>
  <si>
    <t>"příčný práh km 0,380"2*10</t>
  </si>
  <si>
    <t>"příčný práh km 0,460"2*10</t>
  </si>
  <si>
    <t>"skluz km 0,2148"2*10</t>
  </si>
  <si>
    <t>"skluz km 0,2551"2*10</t>
  </si>
  <si>
    <t>"přípojka km 0,1330"2*10</t>
  </si>
  <si>
    <t>Vodorovné konstrukce</t>
  </si>
  <si>
    <t>22</t>
  </si>
  <si>
    <t>463211143</t>
  </si>
  <si>
    <t>Rovnanina z lomového kamene neupraveného pro podélné i příčné objekty objemu do 3 m3 z kamene tříděného, s urovnáním líce a vyklínováním spár úlomky kamene hmotnost jednotlivých kamenů přes 200 kg</t>
  </si>
  <si>
    <t>1611697088</t>
  </si>
  <si>
    <t>https://podminky.urs.cz/item/CS_URS_2024_01/463211143</t>
  </si>
  <si>
    <t>"km 0,0660 - 0,2880 - dno"1,3*217</t>
  </si>
  <si>
    <t>"km 0,2880 - 0,4500 - dno"1,3*162</t>
  </si>
  <si>
    <t>"km 0,4500 - 0,5464 - dno"1,3*96,4</t>
  </si>
  <si>
    <t>"km 0,0660 - 0,2880 - břehy"2*1*217</t>
  </si>
  <si>
    <t>"km 0,4500 - 0,5464 - břehy"2*1*96,4</t>
  </si>
  <si>
    <t>23</t>
  </si>
  <si>
    <t>R46001</t>
  </si>
  <si>
    <t>Rovnanina z lomého kamene provázaná betonem</t>
  </si>
  <si>
    <t>911850645</t>
  </si>
  <si>
    <t xml:space="preserve">Poznámka k položce:_x000D_
- technologie provádění dle PD D.1. Technická zpráva_x000D_
- hmotnost tříděného lomového kamene 200 - 500 kg_x000D_
- beton třídy C 30/37 XF3 XC3 XA1_x000D_
</t>
  </si>
  <si>
    <t>"km 0,2880 - 0,450 - břehy"2*1*162</t>
  </si>
  <si>
    <t>"skluz km ,02148"1,5*4,9</t>
  </si>
  <si>
    <t>"skluz km ,02551"1,5*4,9</t>
  </si>
  <si>
    <t>45</t>
  </si>
  <si>
    <t>Podkladní a vedlejší konstrukce kromě vozovek a železničního svršku</t>
  </si>
  <si>
    <t>24</t>
  </si>
  <si>
    <t>451316124</t>
  </si>
  <si>
    <t>Podklad pod dlažbu z betonu prostého se zvýšenými nároky na prostředí tř. C 30/37 tl. přes 200 do 250 mm</t>
  </si>
  <si>
    <t>-1610651453</t>
  </si>
  <si>
    <t>https://podminky.urs.cz/item/CS_URS_2024_01/451316124</t>
  </si>
  <si>
    <t>"skluz km 0,2148"1,5*4,9</t>
  </si>
  <si>
    <t>"skluz km 0,2551"1,5*4,9</t>
  </si>
  <si>
    <t>25</t>
  </si>
  <si>
    <t>452311131</t>
  </si>
  <si>
    <t>Podkladní a zajišťovací konstrukce z betonu prostého v otevřeném výkopu bez zvýšených nároků na prostředí desky pod potrubí, stoky a drobné objekty z betonu tř. C 12/15</t>
  </si>
  <si>
    <t>-2073223612</t>
  </si>
  <si>
    <t>https://podminky.urs.cz/item/CS_URS_2024_01/452311131</t>
  </si>
  <si>
    <t>Poznámka k položce:_x000D_
- podkladní beton</t>
  </si>
  <si>
    <t>"příčný práh km 0,380"4,7*0,7*0,1</t>
  </si>
  <si>
    <t>"příčný práh km 0,460"4,7*0,7*0,1</t>
  </si>
  <si>
    <t>46</t>
  </si>
  <si>
    <t>Zpevněné plochy kromě vozovek a železničních svršků</t>
  </si>
  <si>
    <t>998</t>
  </si>
  <si>
    <t>Přesun hmot</t>
  </si>
  <si>
    <t>26</t>
  </si>
  <si>
    <t>998332011</t>
  </si>
  <si>
    <t>Přesun hmot pro úpravy vodních toků a kanály, hráze rybníků apod. dopravní vzdálenost do 500 m</t>
  </si>
  <si>
    <t>-1473827676</t>
  </si>
  <si>
    <t>https://podminky.urs.cz/item/CS_URS_2024_01/998332011</t>
  </si>
  <si>
    <t>27</t>
  </si>
  <si>
    <t>998332091</t>
  </si>
  <si>
    <t>Přesun hmot pro úpravy vodních toků a kanály, hráze rybníků apod. Příplatek k ceně za zvětšený přesun přes vymezenou dopravní vzdálenost do 1 000 m</t>
  </si>
  <si>
    <t>1342678400</t>
  </si>
  <si>
    <t>https://podminky.urs.cz/item/CS_URS_2024_01/998332091</t>
  </si>
  <si>
    <t>3388,212*0,4 'Přepočtené koeficientem množství</t>
  </si>
  <si>
    <t>28</t>
  </si>
  <si>
    <t>R99001</t>
  </si>
  <si>
    <t>-815044396</t>
  </si>
  <si>
    <t>03 - Inventarizace dřevin</t>
  </si>
  <si>
    <t>112251101</t>
  </si>
  <si>
    <t>Odstranění pařezů strojně s jejich vykopáním nebo vytrháním průměru přes 100 do 300 mm</t>
  </si>
  <si>
    <t>-253186996</t>
  </si>
  <si>
    <t>https://podminky.urs.cz/item/CS_URS_2024_01/112251101</t>
  </si>
  <si>
    <t>"položka č.20"1</t>
  </si>
  <si>
    <t>112251102</t>
  </si>
  <si>
    <t>Odstranění pařezů strojně s jejich vykopáním nebo vytrháním průměru přes 300 do 500 mm</t>
  </si>
  <si>
    <t>2061005307</t>
  </si>
  <si>
    <t>https://podminky.urs.cz/item/CS_URS_2024_01/112251102</t>
  </si>
  <si>
    <t>"položka č.2, 6, 7, 8, 10, 12, 13, 14, 16, 17, 19"1+1+1+1+1+1+1+1+1+1+1</t>
  </si>
  <si>
    <t>112251103</t>
  </si>
  <si>
    <t>Odstranění pařezů strojně s jejich vykopáním nebo vytrháním průměru přes 500 do 700 mm</t>
  </si>
  <si>
    <t>-476525077</t>
  </si>
  <si>
    <t>https://podminky.urs.cz/item/CS_URS_2024_01/112251103</t>
  </si>
  <si>
    <t>"položka č. 3, 4, 15, 18"1+1+1+1</t>
  </si>
  <si>
    <t>112251104</t>
  </si>
  <si>
    <t>Odstranění pařezů strojně s jejich vykopáním nebo vytrháním průměru přes 700 do 900 mm</t>
  </si>
  <si>
    <t>-1106587764</t>
  </si>
  <si>
    <t>https://podminky.urs.cz/item/CS_URS_2024_01/112251104</t>
  </si>
  <si>
    <t>"položka č. 5, 9, 11"1+1+1</t>
  </si>
  <si>
    <t>112251107</t>
  </si>
  <si>
    <t>Odstranění pařezů strojně s jejich vykopáním nebo vytrháním průměru přes 1100 do 1300 mm</t>
  </si>
  <si>
    <t>-277099733</t>
  </si>
  <si>
    <t>https://podminky.urs.cz/item/CS_URS_2024_01/112251107</t>
  </si>
  <si>
    <t>"položka č. 1"1</t>
  </si>
  <si>
    <t>R11001</t>
  </si>
  <si>
    <t>Kompletní likvidace dřevních zbytků a větví v souladu se zák. o odpadech 185/2001 Sb., v platném znění</t>
  </si>
  <si>
    <t>-1266407211</t>
  </si>
  <si>
    <t xml:space="preserve">Poznámka k položce:_x000D_
- veškerá dřevní hmota z kácení dřevin_x000D_
- součástí položky je doprava, potřebná manipulace a ekologické zpracování </t>
  </si>
  <si>
    <t>R11002</t>
  </si>
  <si>
    <t>Kompletní likvidace pařezů v souladu se zák. č. 185/2001 Sb., v platném znění</t>
  </si>
  <si>
    <t>-1403115996</t>
  </si>
  <si>
    <t>Poznámka k položce:_x000D_
- součástí položky jsou přesuny, doprava a potřebná manipulace s pařezy, včetně případných poplatků za uložení na skládku_x000D_
- počet pařezů 20 ks_x000D_
- předpoklad uložení na skládku Znojmo</t>
  </si>
  <si>
    <t>R25</t>
  </si>
  <si>
    <t>Náhradní výsadba</t>
  </si>
  <si>
    <t>-1468515105</t>
  </si>
  <si>
    <t>Poznámka k položce:_x000D_
- bude provedena výsadba 40 ks listnatých stromů obvod kmene 14-16 cm_x000D_
- součástí položky se rozumí: hloubení jamek pro výsadbu, dodání substrátu, výsadba dřevin, ukotvení 3 kůly výšky 2 - 3 m a ukotvení, obalení kmene rákosem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</si>
  <si>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</si>
  <si>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</si>
  <si>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</si>
  <si>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</si>
  <si>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</si>
  <si>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</si>
  <si>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</si>
  <si>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</si>
  <si>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</si>
  <si>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</si>
  <si>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</si>
  <si>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</si>
  <si>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</si>
  <si>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</si>
  <si>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</si>
  <si>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</si>
  <si>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</si>
  <si>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</si>
  <si>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</si>
  <si>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</si>
  <si>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</si>
  <si>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</si>
  <si>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</si>
  <si>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</si>
  <si>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</si>
  <si>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</si>
  <si>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</si>
  <si>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</si>
  <si>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</si>
  <si>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</si>
  <si>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</si>
  <si>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</si>
  <si>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</si>
  <si>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</si>
  <si>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</si>
  <si>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</si>
  <si>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</si>
  <si>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</si>
  <si>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</si>
  <si>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</si>
  <si>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</si>
  <si>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</si>
  <si>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</si>
  <si>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</si>
  <si>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</si>
  <si>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</si>
  <si>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</si>
  <si>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</si>
  <si>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</si>
  <si>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</si>
  <si>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</si>
  <si>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</si>
  <si>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</si>
  <si>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</si>
  <si>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</si>
  <si>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</si>
  <si>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</si>
  <si>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</si>
  <si>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</si>
  <si>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</si>
  <si>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</si>
  <si>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</si>
  <si>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</si>
  <si>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</si>
  <si>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</si>
  <si>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</si>
  <si>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</si>
  <si>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</si>
  <si>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</si>
  <si>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</si>
  <si>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</si>
  <si>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</si>
  <si>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</si>
  <si>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</si>
  <si>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</si>
  <si>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</si>
  <si>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</si>
  <si>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</si>
  <si>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</si>
  <si>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</si>
  <si>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</si>
  <si>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</si>
  <si>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</si>
  <si>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</si>
  <si>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</si>
  <si>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</si>
  <si>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</si>
  <si>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</si>
  <si>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</si>
  <si>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</si>
  <si>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</si>
  <si>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</si>
  <si>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</si>
  <si>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</si>
  <si>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</si>
  <si>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</si>
  <si>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</si>
  <si>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</si>
  <si>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</si>
  <si>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</si>
  <si>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</si>
  <si>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</si>
  <si>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</si>
  <si>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</si>
  <si>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</si>
  <si>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</si>
  <si>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</si>
  <si>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</si>
  <si>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</si>
  <si>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</si>
  <si>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</si>
  <si>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</si>
  <si>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</si>
  <si>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</si>
  <si>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</si>
  <si>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</si>
  <si>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</si>
  <si>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</si>
  <si>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</si>
  <si>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</si>
  <si>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</si>
  <si>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</si>
  <si>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</si>
  <si>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</si>
  <si>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</si>
  <si>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</si>
  <si>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</si>
  <si>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</si>
  <si>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</si>
  <si>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</si>
  <si>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</si>
  <si>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</si>
  <si>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</si>
  <si>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</si>
  <si>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</si>
  <si>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</si>
  <si>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</si>
  <si>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</si>
  <si>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</si>
  <si>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</si>
  <si>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</si>
  <si>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</si>
  <si>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</si>
  <si>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</si>
  <si>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</si>
  <si>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</si>
  <si>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</si>
  <si>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</si>
  <si>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</si>
  <si>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</si>
  <si>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</si>
  <si>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</si>
  <si>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</si>
  <si>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</si>
  <si>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</si>
  <si>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</si>
  <si>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</si>
  <si>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</si>
  <si>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</si>
  <si>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</si>
  <si>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</si>
  <si>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</si>
  <si>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</si>
  <si>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</si>
  <si>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</si>
  <si>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</si>
  <si>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</si>
  <si>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</si>
  <si>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</si>
  <si>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</si>
  <si>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</si>
  <si>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</si>
  <si>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</si>
  <si>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</si>
  <si>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</si>
  <si>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</si>
  <si>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</si>
  <si>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</si>
  <si>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</si>
  <si>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</si>
  <si>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</si>
  <si>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</si>
  <si>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</si>
  <si>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</si>
  <si>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</si>
  <si>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</si>
  <si>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</si>
  <si>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</si>
  <si>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"0,240 - 0,249 - odstranění rozpadlé betonové zdi"10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</si>
</sst>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30" fillId="0" borderId="13" xfId="0" applyNumberFormat="1" applyFont="1" applyBorder="1"/>
    <xf numFmtId="166" fontId="30" fillId="0" borderId="14" xfId="0" applyNumberFormat="1" applyFont="1" applyBorder="1"/>
    <xf numFmtId="4" fontId="31" fillId="0" borderId="0" xfId="0" applyNumberFormat="1" applyFont="1" applyAlignment="1">
      <alignment vertical="center"/>
    </xf>
    <xf numFmtId="0" fontId="7" fillId="0" borderId="4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5" xfId="0" applyFont="1" applyBorder="1"/>
    <xf numFmtId="166" fontId="7" fillId="0" borderId="0" xfId="0" applyNumberFormat="1" applyFont="1"/>
    <xf numFmtId="166" fontId="7" fillId="0" borderId="16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3" xfId="0" applyFont="1" applyBorder="1" applyAlignment="1">
      <alignment horizontal="center" vertical="center"/>
    </xf>
    <xf numFmtId="49" fontId="20" fillId="0" borderId="23" xfId="0" applyNumberFormat="1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center" vertical="center" wrapText="1"/>
    </xf>
    <xf numFmtId="167" fontId="20" fillId="0" borderId="23" xfId="0" applyNumberFormat="1" applyFont="1" applyBorder="1" applyAlignment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4" fontId="8" fillId="0" borderId="21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34" fillId="0" borderId="0" xfId="0" applyFont="1" applyAlignment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6" fillId="0" borderId="23" xfId="0" applyFont="1" applyBorder="1" applyAlignment="1">
      <alignment horizontal="center" vertical="center"/>
    </xf>
    <xf numFmtId="49" fontId="36" fillId="0" borderId="23" xfId="0" applyNumberFormat="1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center" vertical="center" wrapText="1"/>
    </xf>
    <xf numFmtId="167" fontId="36" fillId="0" borderId="23" xfId="0" applyNumberFormat="1" applyFont="1" applyBorder="1" applyAlignment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>
      <alignment vertical="center"/>
    </xf>
    <xf numFmtId="0" fontId="37" fillId="0" borderId="23" xfId="0" applyFont="1" applyBorder="1" applyAlignment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8" fillId="0" borderId="1" xfId="0" applyFont="1" applyBorder="1" applyAlignment="1">
      <alignment vertical="top"/>
    </xf>
    <xf numFmtId="0" fontId="48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49" fontId="48" fillId="0" borderId="1" xfId="0" applyNumberFormat="1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8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97002519" TargetMode="External"/><Relationship Id="rId3" Type="http://schemas.openxmlformats.org/officeDocument/2006/relationships/hyperlink" Target="https://podminky.urs.cz/item/CS_URS_2024_01/162751134" TargetMode="External"/><Relationship Id="rId7" Type="http://schemas.openxmlformats.org/officeDocument/2006/relationships/hyperlink" Target="https://podminky.urs.cz/item/CS_URS_2024_01/997002511" TargetMode="External"/><Relationship Id="rId2" Type="http://schemas.openxmlformats.org/officeDocument/2006/relationships/hyperlink" Target="https://podminky.urs.cz/item/CS_URS_2024_01/129951121" TargetMode="External"/><Relationship Id="rId1" Type="http://schemas.openxmlformats.org/officeDocument/2006/relationships/hyperlink" Target="https://podminky.urs.cz/item/CS_URS_2024_01/129353101" TargetMode="External"/><Relationship Id="rId6" Type="http://schemas.openxmlformats.org/officeDocument/2006/relationships/hyperlink" Target="https://podminky.urs.cz/item/CS_URS_2024_01/171251201" TargetMode="External"/><Relationship Id="rId11" Type="http://schemas.openxmlformats.org/officeDocument/2006/relationships/drawing" Target="../drawings/drawing3.xml"/><Relationship Id="rId5" Type="http://schemas.openxmlformats.org/officeDocument/2006/relationships/hyperlink" Target="https://podminky.urs.cz/item/CS_URS_2024_01/171201221" TargetMode="External"/><Relationship Id="rId10" Type="http://schemas.openxmlformats.org/officeDocument/2006/relationships/hyperlink" Target="https://podminky.urs.cz/item/CS_URS_2024_01/997013635" TargetMode="External"/><Relationship Id="rId4" Type="http://schemas.openxmlformats.org/officeDocument/2006/relationships/hyperlink" Target="https://podminky.urs.cz/item/CS_URS_2024_01/166151111" TargetMode="External"/><Relationship Id="rId9" Type="http://schemas.openxmlformats.org/officeDocument/2006/relationships/hyperlink" Target="https://podminky.urs.cz/item/CS_URS_2024_01/997013602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71201221" TargetMode="External"/><Relationship Id="rId13" Type="http://schemas.openxmlformats.org/officeDocument/2006/relationships/hyperlink" Target="https://podminky.urs.cz/item/CS_URS_2024_01/321351010" TargetMode="External"/><Relationship Id="rId18" Type="http://schemas.openxmlformats.org/officeDocument/2006/relationships/hyperlink" Target="https://podminky.urs.cz/item/CS_URS_2024_01/451316124" TargetMode="External"/><Relationship Id="rId3" Type="http://schemas.openxmlformats.org/officeDocument/2006/relationships/hyperlink" Target="https://podminky.urs.cz/item/CS_URS_2024_01/115101301" TargetMode="External"/><Relationship Id="rId21" Type="http://schemas.openxmlformats.org/officeDocument/2006/relationships/hyperlink" Target="https://podminky.urs.cz/item/CS_URS_2024_01/998332091" TargetMode="External"/><Relationship Id="rId7" Type="http://schemas.openxmlformats.org/officeDocument/2006/relationships/hyperlink" Target="https://podminky.urs.cz/item/CS_URS_2024_01/171151103" TargetMode="External"/><Relationship Id="rId12" Type="http://schemas.openxmlformats.org/officeDocument/2006/relationships/hyperlink" Target="https://podminky.urs.cz/item/CS_URS_2024_01/321321116" TargetMode="External"/><Relationship Id="rId17" Type="http://schemas.openxmlformats.org/officeDocument/2006/relationships/hyperlink" Target="https://podminky.urs.cz/item/CS_URS_2024_01/463211143" TargetMode="External"/><Relationship Id="rId2" Type="http://schemas.openxmlformats.org/officeDocument/2006/relationships/hyperlink" Target="https://podminky.urs.cz/item/CS_URS_2024_01/115101201" TargetMode="External"/><Relationship Id="rId16" Type="http://schemas.openxmlformats.org/officeDocument/2006/relationships/hyperlink" Target="https://podminky.urs.cz/item/CS_URS_2024_01/321368211" TargetMode="External"/><Relationship Id="rId20" Type="http://schemas.openxmlformats.org/officeDocument/2006/relationships/hyperlink" Target="https://podminky.urs.cz/item/CS_URS_2024_01/998332011" TargetMode="External"/><Relationship Id="rId1" Type="http://schemas.openxmlformats.org/officeDocument/2006/relationships/hyperlink" Target="https://podminky.urs.cz/item/CS_URS_2024_01/115001104" TargetMode="External"/><Relationship Id="rId6" Type="http://schemas.openxmlformats.org/officeDocument/2006/relationships/hyperlink" Target="https://podminky.urs.cz/item/CS_URS_2024_01/166151111" TargetMode="External"/><Relationship Id="rId11" Type="http://schemas.openxmlformats.org/officeDocument/2006/relationships/hyperlink" Target="https://podminky.urs.cz/item/CS_URS_2024_01/321222111" TargetMode="External"/><Relationship Id="rId5" Type="http://schemas.openxmlformats.org/officeDocument/2006/relationships/hyperlink" Target="https://podminky.urs.cz/item/CS_URS_2024_01/162751134" TargetMode="External"/><Relationship Id="rId15" Type="http://schemas.openxmlformats.org/officeDocument/2006/relationships/hyperlink" Target="https://podminky.urs.cz/item/CS_URS_2024_01/321366111" TargetMode="External"/><Relationship Id="rId10" Type="http://schemas.openxmlformats.org/officeDocument/2006/relationships/hyperlink" Target="https://podminky.urs.cz/item/CS_URS_2024_01/181411131" TargetMode="External"/><Relationship Id="rId19" Type="http://schemas.openxmlformats.org/officeDocument/2006/relationships/hyperlink" Target="https://podminky.urs.cz/item/CS_URS_2024_01/452311131" TargetMode="External"/><Relationship Id="rId4" Type="http://schemas.openxmlformats.org/officeDocument/2006/relationships/hyperlink" Target="https://podminky.urs.cz/item/CS_URS_2024_01/122351105" TargetMode="External"/><Relationship Id="rId9" Type="http://schemas.openxmlformats.org/officeDocument/2006/relationships/hyperlink" Target="https://podminky.urs.cz/item/CS_URS_2024_01/171251201" TargetMode="External"/><Relationship Id="rId14" Type="http://schemas.openxmlformats.org/officeDocument/2006/relationships/hyperlink" Target="https://podminky.urs.cz/item/CS_URS_2024_01/321352010" TargetMode="External"/><Relationship Id="rId22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112251103" TargetMode="External"/><Relationship Id="rId2" Type="http://schemas.openxmlformats.org/officeDocument/2006/relationships/hyperlink" Target="https://podminky.urs.cz/item/CS_URS_2024_01/112251102" TargetMode="External"/><Relationship Id="rId1" Type="http://schemas.openxmlformats.org/officeDocument/2006/relationships/hyperlink" Target="https://podminky.urs.cz/item/CS_URS_2024_01/112251101" TargetMode="External"/><Relationship Id="rId6" Type="http://schemas.openxmlformats.org/officeDocument/2006/relationships/drawing" Target="../drawings/drawing5.xml"/><Relationship Id="rId5" Type="http://schemas.openxmlformats.org/officeDocument/2006/relationships/hyperlink" Target="https://podminky.urs.cz/item/CS_URS_2024_01/112251107" TargetMode="External"/><Relationship Id="rId4" Type="http://schemas.openxmlformats.org/officeDocument/2006/relationships/hyperlink" Target="https://podminky.urs.cz/item/CS_URS_2024_01/112251104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82"/>
      <c r="AS2" s="282"/>
      <c r="AT2" s="282"/>
      <c r="AU2" s="282"/>
      <c r="AV2" s="282"/>
      <c r="AW2" s="282"/>
      <c r="AX2" s="282"/>
      <c r="AY2" s="282"/>
      <c r="AZ2" s="282"/>
      <c r="BA2" s="282"/>
      <c r="BB2" s="282"/>
      <c r="BC2" s="282"/>
      <c r="BD2" s="282"/>
      <c r="BE2" s="282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81" t="s">
        <v>14</v>
      </c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2"/>
      <c r="AB5" s="282"/>
      <c r="AC5" s="282"/>
      <c r="AD5" s="282"/>
      <c r="AE5" s="282"/>
      <c r="AF5" s="282"/>
      <c r="AG5" s="282"/>
      <c r="AH5" s="282"/>
      <c r="AI5" s="282"/>
      <c r="AJ5" s="282"/>
      <c r="AK5" s="282"/>
      <c r="AL5" s="282"/>
      <c r="AM5" s="282"/>
      <c r="AN5" s="282"/>
      <c r="AO5" s="282"/>
      <c r="AR5" s="19"/>
      <c r="BE5" s="278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83" t="s">
        <v>17</v>
      </c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F6" s="282"/>
      <c r="AG6" s="282"/>
      <c r="AH6" s="282"/>
      <c r="AI6" s="282"/>
      <c r="AJ6" s="282"/>
      <c r="AK6" s="282"/>
      <c r="AL6" s="282"/>
      <c r="AM6" s="282"/>
      <c r="AN6" s="282"/>
      <c r="AO6" s="282"/>
      <c r="AR6" s="19"/>
      <c r="BE6" s="279"/>
      <c r="BS6" s="16" t="s">
        <v>6</v>
      </c>
    </row>
    <row r="7" spans="1:74" ht="12" customHeight="1">
      <c r="B7" s="19"/>
      <c r="D7" s="26" t="s">
        <v>18</v>
      </c>
      <c r="K7" s="24" t="s">
        <v>19</v>
      </c>
      <c r="AK7" s="26" t="s">
        <v>20</v>
      </c>
      <c r="AN7" s="24" t="s">
        <v>19</v>
      </c>
      <c r="AR7" s="19"/>
      <c r="BE7" s="279"/>
      <c r="BS7" s="16" t="s">
        <v>6</v>
      </c>
    </row>
    <row r="8" spans="1:74" ht="12" customHeight="1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E8" s="279"/>
      <c r="BS8" s="16" t="s">
        <v>6</v>
      </c>
    </row>
    <row r="9" spans="1:74" ht="14.45" customHeight="1">
      <c r="B9" s="19"/>
      <c r="AR9" s="19"/>
      <c r="BE9" s="279"/>
      <c r="BS9" s="16" t="s">
        <v>6</v>
      </c>
    </row>
    <row r="10" spans="1:74" ht="12" customHeight="1">
      <c r="B10" s="19"/>
      <c r="D10" s="26" t="s">
        <v>25</v>
      </c>
      <c r="AK10" s="26" t="s">
        <v>26</v>
      </c>
      <c r="AN10" s="24" t="s">
        <v>27</v>
      </c>
      <c r="AR10" s="19"/>
      <c r="BE10" s="279"/>
      <c r="BS10" s="16" t="s">
        <v>6</v>
      </c>
    </row>
    <row r="11" spans="1:74" ht="18.399999999999999" customHeight="1">
      <c r="B11" s="19"/>
      <c r="E11" s="24" t="s">
        <v>28</v>
      </c>
      <c r="AK11" s="26" t="s">
        <v>29</v>
      </c>
      <c r="AN11" s="24" t="s">
        <v>30</v>
      </c>
      <c r="AR11" s="19"/>
      <c r="BE11" s="279"/>
      <c r="BS11" s="16" t="s">
        <v>6</v>
      </c>
    </row>
    <row r="12" spans="1:74" ht="6.95" customHeight="1">
      <c r="B12" s="19"/>
      <c r="AR12" s="19"/>
      <c r="BE12" s="279"/>
      <c r="BS12" s="16" t="s">
        <v>6</v>
      </c>
    </row>
    <row r="13" spans="1:74" ht="12" customHeight="1">
      <c r="B13" s="19"/>
      <c r="D13" s="26" t="s">
        <v>31</v>
      </c>
      <c r="AK13" s="26" t="s">
        <v>26</v>
      </c>
      <c r="AN13" s="28" t="s">
        <v>32</v>
      </c>
      <c r="AR13" s="19"/>
      <c r="BE13" s="279"/>
      <c r="BS13" s="16" t="s">
        <v>6</v>
      </c>
    </row>
    <row r="14" spans="1:74" ht="12.75">
      <c r="B14" s="19"/>
      <c r="E14" s="284" t="s">
        <v>32</v>
      </c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  <c r="AA14" s="285"/>
      <c r="AB14" s="285"/>
      <c r="AC14" s="285"/>
      <c r="AD14" s="285"/>
      <c r="AE14" s="285"/>
      <c r="AF14" s="285"/>
      <c r="AG14" s="285"/>
      <c r="AH14" s="285"/>
      <c r="AI14" s="285"/>
      <c r="AJ14" s="285"/>
      <c r="AK14" s="26" t="s">
        <v>29</v>
      </c>
      <c r="AN14" s="28" t="s">
        <v>32</v>
      </c>
      <c r="AR14" s="19"/>
      <c r="BE14" s="279"/>
      <c r="BS14" s="16" t="s">
        <v>6</v>
      </c>
    </row>
    <row r="15" spans="1:74" ht="6.95" customHeight="1">
      <c r="B15" s="19"/>
      <c r="AR15" s="19"/>
      <c r="BE15" s="279"/>
      <c r="BS15" s="16" t="s">
        <v>4</v>
      </c>
    </row>
    <row r="16" spans="1:74" ht="12" customHeight="1">
      <c r="B16" s="19"/>
      <c r="D16" s="26" t="s">
        <v>33</v>
      </c>
      <c r="AK16" s="26" t="s">
        <v>26</v>
      </c>
      <c r="AN16" s="24" t="s">
        <v>34</v>
      </c>
      <c r="AR16" s="19"/>
      <c r="BE16" s="279"/>
      <c r="BS16" s="16" t="s">
        <v>4</v>
      </c>
    </row>
    <row r="17" spans="2:71" ht="18.399999999999999" customHeight="1">
      <c r="B17" s="19"/>
      <c r="E17" s="24" t="s">
        <v>35</v>
      </c>
      <c r="AK17" s="26" t="s">
        <v>29</v>
      </c>
      <c r="AN17" s="24" t="s">
        <v>36</v>
      </c>
      <c r="AR17" s="19"/>
      <c r="BE17" s="279"/>
      <c r="BS17" s="16" t="s">
        <v>37</v>
      </c>
    </row>
    <row r="18" spans="2:71" ht="6.95" customHeight="1">
      <c r="B18" s="19"/>
      <c r="AR18" s="19"/>
      <c r="BE18" s="279"/>
      <c r="BS18" s="16" t="s">
        <v>6</v>
      </c>
    </row>
    <row r="19" spans="2:71" ht="12" customHeight="1">
      <c r="B19" s="19"/>
      <c r="D19" s="26" t="s">
        <v>38</v>
      </c>
      <c r="AK19" s="26" t="s">
        <v>26</v>
      </c>
      <c r="AN19" s="24" t="s">
        <v>34</v>
      </c>
      <c r="AR19" s="19"/>
      <c r="BE19" s="279"/>
      <c r="BS19" s="16" t="s">
        <v>6</v>
      </c>
    </row>
    <row r="20" spans="2:71" ht="18.399999999999999" customHeight="1">
      <c r="B20" s="19"/>
      <c r="E20" s="24" t="s">
        <v>35</v>
      </c>
      <c r="AK20" s="26" t="s">
        <v>29</v>
      </c>
      <c r="AN20" s="24" t="s">
        <v>36</v>
      </c>
      <c r="AR20" s="19"/>
      <c r="BE20" s="279"/>
      <c r="BS20" s="16" t="s">
        <v>4</v>
      </c>
    </row>
    <row r="21" spans="2:71" ht="6.95" customHeight="1">
      <c r="B21" s="19"/>
      <c r="AR21" s="19"/>
      <c r="BE21" s="279"/>
    </row>
    <row r="22" spans="2:71" ht="12" customHeight="1">
      <c r="B22" s="19"/>
      <c r="D22" s="26" t="s">
        <v>39</v>
      </c>
      <c r="AR22" s="19"/>
      <c r="BE22" s="279"/>
    </row>
    <row r="23" spans="2:71" ht="47.25" customHeight="1">
      <c r="B23" s="19"/>
      <c r="E23" s="286" t="s">
        <v>40</v>
      </c>
      <c r="F23" s="286"/>
      <c r="G23" s="286"/>
      <c r="H23" s="286"/>
      <c r="I23" s="286"/>
      <c r="J23" s="286"/>
      <c r="K23" s="286"/>
      <c r="L23" s="286"/>
      <c r="M23" s="286"/>
      <c r="N23" s="286"/>
      <c r="O23" s="286"/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R23" s="19"/>
      <c r="BE23" s="279"/>
    </row>
    <row r="24" spans="2:71" ht="6.95" customHeight="1">
      <c r="B24" s="19"/>
      <c r="AR24" s="19"/>
      <c r="BE24" s="279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79"/>
    </row>
    <row r="26" spans="2:71" s="1" customFormat="1" ht="25.9" customHeight="1">
      <c r="B26" s="31"/>
      <c r="D26" s="32" t="s">
        <v>41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87">
        <f>ROUND(AG54,2)</f>
        <v>0</v>
      </c>
      <c r="AL26" s="288"/>
      <c r="AM26" s="288"/>
      <c r="AN26" s="288"/>
      <c r="AO26" s="288"/>
      <c r="AR26" s="31"/>
      <c r="BE26" s="279"/>
    </row>
    <row r="27" spans="2:71" s="1" customFormat="1" ht="6.95" customHeight="1">
      <c r="B27" s="31"/>
      <c r="AR27" s="31"/>
      <c r="BE27" s="279"/>
    </row>
    <row r="28" spans="2:71" s="1" customFormat="1" ht="12.75">
      <c r="B28" s="31"/>
      <c r="L28" s="289" t="s">
        <v>42</v>
      </c>
      <c r="M28" s="289"/>
      <c r="N28" s="289"/>
      <c r="O28" s="289"/>
      <c r="P28" s="289"/>
      <c r="W28" s="289" t="s">
        <v>43</v>
      </c>
      <c r="X28" s="289"/>
      <c r="Y28" s="289"/>
      <c r="Z28" s="289"/>
      <c r="AA28" s="289"/>
      <c r="AB28" s="289"/>
      <c r="AC28" s="289"/>
      <c r="AD28" s="289"/>
      <c r="AE28" s="289"/>
      <c r="AK28" s="289" t="s">
        <v>44</v>
      </c>
      <c r="AL28" s="289"/>
      <c r="AM28" s="289"/>
      <c r="AN28" s="289"/>
      <c r="AO28" s="289"/>
      <c r="AR28" s="31"/>
      <c r="BE28" s="279"/>
    </row>
    <row r="29" spans="2:71" s="2" customFormat="1" ht="14.45" customHeight="1">
      <c r="B29" s="35"/>
      <c r="D29" s="26" t="s">
        <v>45</v>
      </c>
      <c r="F29" s="26" t="s">
        <v>46</v>
      </c>
      <c r="L29" s="292">
        <v>0.21</v>
      </c>
      <c r="M29" s="291"/>
      <c r="N29" s="291"/>
      <c r="O29" s="291"/>
      <c r="P29" s="291"/>
      <c r="W29" s="290">
        <f>ROUND(AZ54, 2)</f>
        <v>0</v>
      </c>
      <c r="X29" s="291"/>
      <c r="Y29" s="291"/>
      <c r="Z29" s="291"/>
      <c r="AA29" s="291"/>
      <c r="AB29" s="291"/>
      <c r="AC29" s="291"/>
      <c r="AD29" s="291"/>
      <c r="AE29" s="291"/>
      <c r="AK29" s="290">
        <f>ROUND(AV54, 2)</f>
        <v>0</v>
      </c>
      <c r="AL29" s="291"/>
      <c r="AM29" s="291"/>
      <c r="AN29" s="291"/>
      <c r="AO29" s="291"/>
      <c r="AR29" s="35"/>
      <c r="BE29" s="280"/>
    </row>
    <row r="30" spans="2:71" s="2" customFormat="1" ht="14.45" customHeight="1">
      <c r="B30" s="35"/>
      <c r="F30" s="26" t="s">
        <v>47</v>
      </c>
      <c r="L30" s="292">
        <v>0.12</v>
      </c>
      <c r="M30" s="291"/>
      <c r="N30" s="291"/>
      <c r="O30" s="291"/>
      <c r="P30" s="291"/>
      <c r="W30" s="290">
        <f>ROUND(BA54, 2)</f>
        <v>0</v>
      </c>
      <c r="X30" s="291"/>
      <c r="Y30" s="291"/>
      <c r="Z30" s="291"/>
      <c r="AA30" s="291"/>
      <c r="AB30" s="291"/>
      <c r="AC30" s="291"/>
      <c r="AD30" s="291"/>
      <c r="AE30" s="291"/>
      <c r="AK30" s="290">
        <f>ROUND(AW54, 2)</f>
        <v>0</v>
      </c>
      <c r="AL30" s="291"/>
      <c r="AM30" s="291"/>
      <c r="AN30" s="291"/>
      <c r="AO30" s="291"/>
      <c r="AR30" s="35"/>
      <c r="BE30" s="280"/>
    </row>
    <row r="31" spans="2:71" s="2" customFormat="1" ht="14.45" hidden="1" customHeight="1">
      <c r="B31" s="35"/>
      <c r="F31" s="26" t="s">
        <v>48</v>
      </c>
      <c r="L31" s="292">
        <v>0.21</v>
      </c>
      <c r="M31" s="291"/>
      <c r="N31" s="291"/>
      <c r="O31" s="291"/>
      <c r="P31" s="291"/>
      <c r="W31" s="290">
        <f>ROUND(BB54, 2)</f>
        <v>0</v>
      </c>
      <c r="X31" s="291"/>
      <c r="Y31" s="291"/>
      <c r="Z31" s="291"/>
      <c r="AA31" s="291"/>
      <c r="AB31" s="291"/>
      <c r="AC31" s="291"/>
      <c r="AD31" s="291"/>
      <c r="AE31" s="291"/>
      <c r="AK31" s="290">
        <v>0</v>
      </c>
      <c r="AL31" s="291"/>
      <c r="AM31" s="291"/>
      <c r="AN31" s="291"/>
      <c r="AO31" s="291"/>
      <c r="AR31" s="35"/>
      <c r="BE31" s="280"/>
    </row>
    <row r="32" spans="2:71" s="2" customFormat="1" ht="14.45" hidden="1" customHeight="1">
      <c r="B32" s="35"/>
      <c r="F32" s="26" t="s">
        <v>49</v>
      </c>
      <c r="L32" s="292">
        <v>0.12</v>
      </c>
      <c r="M32" s="291"/>
      <c r="N32" s="291"/>
      <c r="O32" s="291"/>
      <c r="P32" s="291"/>
      <c r="W32" s="290">
        <f>ROUND(BC54, 2)</f>
        <v>0</v>
      </c>
      <c r="X32" s="291"/>
      <c r="Y32" s="291"/>
      <c r="Z32" s="291"/>
      <c r="AA32" s="291"/>
      <c r="AB32" s="291"/>
      <c r="AC32" s="291"/>
      <c r="AD32" s="291"/>
      <c r="AE32" s="291"/>
      <c r="AK32" s="290">
        <v>0</v>
      </c>
      <c r="AL32" s="291"/>
      <c r="AM32" s="291"/>
      <c r="AN32" s="291"/>
      <c r="AO32" s="291"/>
      <c r="AR32" s="35"/>
      <c r="BE32" s="280"/>
    </row>
    <row r="33" spans="2:44" s="2" customFormat="1" ht="14.45" hidden="1" customHeight="1">
      <c r="B33" s="35"/>
      <c r="F33" s="26" t="s">
        <v>50</v>
      </c>
      <c r="L33" s="292">
        <v>0</v>
      </c>
      <c r="M33" s="291"/>
      <c r="N33" s="291"/>
      <c r="O33" s="291"/>
      <c r="P33" s="291"/>
      <c r="W33" s="290">
        <f>ROUND(BD54, 2)</f>
        <v>0</v>
      </c>
      <c r="X33" s="291"/>
      <c r="Y33" s="291"/>
      <c r="Z33" s="291"/>
      <c r="AA33" s="291"/>
      <c r="AB33" s="291"/>
      <c r="AC33" s="291"/>
      <c r="AD33" s="291"/>
      <c r="AE33" s="291"/>
      <c r="AK33" s="290">
        <v>0</v>
      </c>
      <c r="AL33" s="291"/>
      <c r="AM33" s="291"/>
      <c r="AN33" s="291"/>
      <c r="AO33" s="291"/>
      <c r="AR33" s="35"/>
    </row>
    <row r="34" spans="2:44" s="1" customFormat="1" ht="6.95" customHeight="1">
      <c r="B34" s="31"/>
      <c r="AR34" s="31"/>
    </row>
    <row r="35" spans="2:44" s="1" customFormat="1" ht="25.9" customHeight="1">
      <c r="B35" s="31"/>
      <c r="C35" s="36"/>
      <c r="D35" s="37" t="s">
        <v>51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52</v>
      </c>
      <c r="U35" s="38"/>
      <c r="V35" s="38"/>
      <c r="W35" s="38"/>
      <c r="X35" s="296" t="s">
        <v>53</v>
      </c>
      <c r="Y35" s="294"/>
      <c r="Z35" s="294"/>
      <c r="AA35" s="294"/>
      <c r="AB35" s="294"/>
      <c r="AC35" s="38"/>
      <c r="AD35" s="38"/>
      <c r="AE35" s="38"/>
      <c r="AF35" s="38"/>
      <c r="AG35" s="38"/>
      <c r="AH35" s="38"/>
      <c r="AI35" s="38"/>
      <c r="AJ35" s="38"/>
      <c r="AK35" s="293">
        <f>SUM(AK26:AK33)</f>
        <v>0</v>
      </c>
      <c r="AL35" s="294"/>
      <c r="AM35" s="294"/>
      <c r="AN35" s="294"/>
      <c r="AO35" s="295"/>
      <c r="AP35" s="36"/>
      <c r="AQ35" s="36"/>
      <c r="AR35" s="31"/>
    </row>
    <row r="36" spans="2:44" s="1" customFormat="1" ht="6.95" customHeight="1">
      <c r="B36" s="31"/>
      <c r="AR36" s="31"/>
    </row>
    <row r="37" spans="2:44" s="1" customFormat="1" ht="6.95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44" s="1" customFormat="1" ht="6.95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44" s="1" customFormat="1" ht="24.95" customHeight="1">
      <c r="B42" s="31"/>
      <c r="C42" s="20" t="s">
        <v>54</v>
      </c>
      <c r="AR42" s="31"/>
    </row>
    <row r="43" spans="2:44" s="1" customFormat="1" ht="6.95" customHeight="1">
      <c r="B43" s="31"/>
      <c r="AR43" s="31"/>
    </row>
    <row r="44" spans="2:44" s="3" customFormat="1" ht="12" customHeight="1">
      <c r="B44" s="44"/>
      <c r="C44" s="26" t="s">
        <v>13</v>
      </c>
      <c r="L44" s="3" t="str">
        <f>K5</f>
        <v>22-02</v>
      </c>
      <c r="AR44" s="44"/>
    </row>
    <row r="45" spans="2:44" s="4" customFormat="1" ht="36.950000000000003" customHeight="1">
      <c r="B45" s="45"/>
      <c r="C45" s="46" t="s">
        <v>16</v>
      </c>
      <c r="L45" s="260" t="str">
        <f>K6</f>
        <v>Leska, ř.km 2,360 - 2,850, Znojmo, úprava koryta</v>
      </c>
      <c r="M45" s="261"/>
      <c r="N45" s="261"/>
      <c r="O45" s="261"/>
      <c r="P45" s="261"/>
      <c r="Q45" s="261"/>
      <c r="R45" s="261"/>
      <c r="S45" s="261"/>
      <c r="T45" s="261"/>
      <c r="U45" s="261"/>
      <c r="V45" s="261"/>
      <c r="W45" s="261"/>
      <c r="X45" s="261"/>
      <c r="Y45" s="261"/>
      <c r="Z45" s="261"/>
      <c r="AA45" s="261"/>
      <c r="AB45" s="261"/>
      <c r="AC45" s="261"/>
      <c r="AD45" s="261"/>
      <c r="AE45" s="261"/>
      <c r="AF45" s="261"/>
      <c r="AG45" s="261"/>
      <c r="AH45" s="261"/>
      <c r="AI45" s="261"/>
      <c r="AJ45" s="261"/>
      <c r="AK45" s="261"/>
      <c r="AL45" s="261"/>
      <c r="AM45" s="261"/>
      <c r="AN45" s="261"/>
      <c r="AO45" s="261"/>
      <c r="AR45" s="45"/>
    </row>
    <row r="46" spans="2:44" s="1" customFormat="1" ht="6.95" customHeight="1">
      <c r="B46" s="31"/>
      <c r="AR46" s="31"/>
    </row>
    <row r="47" spans="2:44" s="1" customFormat="1" ht="12" customHeight="1">
      <c r="B47" s="31"/>
      <c r="C47" s="26" t="s">
        <v>21</v>
      </c>
      <c r="L47" s="47" t="str">
        <f>IF(K8="","",K8)</f>
        <v xml:space="preserve"> </v>
      </c>
      <c r="AI47" s="26" t="s">
        <v>23</v>
      </c>
      <c r="AM47" s="262" t="str">
        <f>IF(AN8= "","",AN8)</f>
        <v>22. 7. 2022</v>
      </c>
      <c r="AN47" s="262"/>
      <c r="AR47" s="31"/>
    </row>
    <row r="48" spans="2:44" s="1" customFormat="1" ht="6.95" customHeight="1">
      <c r="B48" s="31"/>
      <c r="AR48" s="31"/>
    </row>
    <row r="49" spans="1:91" s="1" customFormat="1" ht="15.2" customHeight="1">
      <c r="B49" s="31"/>
      <c r="C49" s="26" t="s">
        <v>25</v>
      </c>
      <c r="L49" s="3" t="str">
        <f>IF(E11= "","",E11)</f>
        <v>Povodí Moravy, s.p.</v>
      </c>
      <c r="AI49" s="26" t="s">
        <v>33</v>
      </c>
      <c r="AM49" s="263" t="str">
        <f>IF(E17="","",E17)</f>
        <v>Ing. Vít Pučálek</v>
      </c>
      <c r="AN49" s="264"/>
      <c r="AO49" s="264"/>
      <c r="AP49" s="264"/>
      <c r="AR49" s="31"/>
      <c r="AS49" s="265" t="s">
        <v>55</v>
      </c>
      <c r="AT49" s="266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15.2" customHeight="1">
      <c r="B50" s="31"/>
      <c r="C50" s="26" t="s">
        <v>31</v>
      </c>
      <c r="L50" s="3" t="str">
        <f>IF(E14= "Vyplň údaj","",E14)</f>
        <v/>
      </c>
      <c r="AI50" s="26" t="s">
        <v>38</v>
      </c>
      <c r="AM50" s="263" t="str">
        <f>IF(E20="","",E20)</f>
        <v>Ing. Vít Pučálek</v>
      </c>
      <c r="AN50" s="264"/>
      <c r="AO50" s="264"/>
      <c r="AP50" s="264"/>
      <c r="AR50" s="31"/>
      <c r="AS50" s="267"/>
      <c r="AT50" s="268"/>
      <c r="BD50" s="52"/>
    </row>
    <row r="51" spans="1:91" s="1" customFormat="1" ht="10.9" customHeight="1">
      <c r="B51" s="31"/>
      <c r="AR51" s="31"/>
      <c r="AS51" s="267"/>
      <c r="AT51" s="268"/>
      <c r="BD51" s="52"/>
    </row>
    <row r="52" spans="1:91" s="1" customFormat="1" ht="29.25" customHeight="1">
      <c r="B52" s="31"/>
      <c r="C52" s="269" t="s">
        <v>56</v>
      </c>
      <c r="D52" s="270"/>
      <c r="E52" s="270"/>
      <c r="F52" s="270"/>
      <c r="G52" s="270"/>
      <c r="H52" s="53"/>
      <c r="I52" s="272" t="s">
        <v>57</v>
      </c>
      <c r="J52" s="270"/>
      <c r="K52" s="270"/>
      <c r="L52" s="270"/>
      <c r="M52" s="270"/>
      <c r="N52" s="270"/>
      <c r="O52" s="270"/>
      <c r="P52" s="270"/>
      <c r="Q52" s="270"/>
      <c r="R52" s="270"/>
      <c r="S52" s="270"/>
      <c r="T52" s="270"/>
      <c r="U52" s="270"/>
      <c r="V52" s="270"/>
      <c r="W52" s="270"/>
      <c r="X52" s="270"/>
      <c r="Y52" s="270"/>
      <c r="Z52" s="270"/>
      <c r="AA52" s="270"/>
      <c r="AB52" s="270"/>
      <c r="AC52" s="270"/>
      <c r="AD52" s="270"/>
      <c r="AE52" s="270"/>
      <c r="AF52" s="270"/>
      <c r="AG52" s="271" t="s">
        <v>58</v>
      </c>
      <c r="AH52" s="270"/>
      <c r="AI52" s="270"/>
      <c r="AJ52" s="270"/>
      <c r="AK52" s="270"/>
      <c r="AL52" s="270"/>
      <c r="AM52" s="270"/>
      <c r="AN52" s="272" t="s">
        <v>59</v>
      </c>
      <c r="AO52" s="270"/>
      <c r="AP52" s="270"/>
      <c r="AQ52" s="54" t="s">
        <v>60</v>
      </c>
      <c r="AR52" s="31"/>
      <c r="AS52" s="55" t="s">
        <v>61</v>
      </c>
      <c r="AT52" s="56" t="s">
        <v>62</v>
      </c>
      <c r="AU52" s="56" t="s">
        <v>63</v>
      </c>
      <c r="AV52" s="56" t="s">
        <v>64</v>
      </c>
      <c r="AW52" s="56" t="s">
        <v>65</v>
      </c>
      <c r="AX52" s="56" t="s">
        <v>66</v>
      </c>
      <c r="AY52" s="56" t="s">
        <v>67</v>
      </c>
      <c r="AZ52" s="56" t="s">
        <v>68</v>
      </c>
      <c r="BA52" s="56" t="s">
        <v>69</v>
      </c>
      <c r="BB52" s="56" t="s">
        <v>70</v>
      </c>
      <c r="BC52" s="56" t="s">
        <v>71</v>
      </c>
      <c r="BD52" s="57" t="s">
        <v>72</v>
      </c>
    </row>
    <row r="53" spans="1:91" s="1" customFormat="1" ht="10.9" customHeight="1">
      <c r="B53" s="31"/>
      <c r="AR53" s="31"/>
      <c r="AS53" s="5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50000000000003" customHeight="1">
      <c r="B54" s="59"/>
      <c r="C54" s="60" t="s">
        <v>73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276">
        <f>ROUND(SUM(AG55:AG58),2)</f>
        <v>0</v>
      </c>
      <c r="AH54" s="276"/>
      <c r="AI54" s="276"/>
      <c r="AJ54" s="276"/>
      <c r="AK54" s="276"/>
      <c r="AL54" s="276"/>
      <c r="AM54" s="276"/>
      <c r="AN54" s="277">
        <f>SUM(AG54,AT54)</f>
        <v>0</v>
      </c>
      <c r="AO54" s="277"/>
      <c r="AP54" s="277"/>
      <c r="AQ54" s="63" t="s">
        <v>19</v>
      </c>
      <c r="AR54" s="59"/>
      <c r="AS54" s="64">
        <f>ROUND(SUM(AS55:AS58),2)</f>
        <v>0</v>
      </c>
      <c r="AT54" s="65">
        <f>ROUND(SUM(AV54:AW54),2)</f>
        <v>0</v>
      </c>
      <c r="AU54" s="66">
        <f>ROUND(SUM(AU55:AU58),5)</f>
        <v>0</v>
      </c>
      <c r="AV54" s="65">
        <f>ROUND(AZ54*L29,2)</f>
        <v>0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ROUND(SUM(AZ55:AZ58),2)</f>
        <v>0</v>
      </c>
      <c r="BA54" s="65">
        <f>ROUND(SUM(BA55:BA58),2)</f>
        <v>0</v>
      </c>
      <c r="BB54" s="65">
        <f>ROUND(SUM(BB55:BB58),2)</f>
        <v>0</v>
      </c>
      <c r="BC54" s="65">
        <f>ROUND(SUM(BC55:BC58),2)</f>
        <v>0</v>
      </c>
      <c r="BD54" s="67">
        <f>ROUND(SUM(BD55:BD58),2)</f>
        <v>0</v>
      </c>
      <c r="BS54" s="68" t="s">
        <v>74</v>
      </c>
      <c r="BT54" s="68" t="s">
        <v>75</v>
      </c>
      <c r="BU54" s="69" t="s">
        <v>76</v>
      </c>
      <c r="BV54" s="68" t="s">
        <v>77</v>
      </c>
      <c r="BW54" s="68" t="s">
        <v>5</v>
      </c>
      <c r="BX54" s="68" t="s">
        <v>78</v>
      </c>
      <c r="CL54" s="68" t="s">
        <v>19</v>
      </c>
    </row>
    <row r="55" spans="1:91" s="6" customFormat="1" ht="16.5" customHeight="1">
      <c r="A55" s="70" t="s">
        <v>79</v>
      </c>
      <c r="B55" s="71"/>
      <c r="C55" s="72"/>
      <c r="D55" s="273" t="s">
        <v>80</v>
      </c>
      <c r="E55" s="273"/>
      <c r="F55" s="273"/>
      <c r="G55" s="273"/>
      <c r="H55" s="273"/>
      <c r="I55" s="73"/>
      <c r="J55" s="273" t="s">
        <v>81</v>
      </c>
      <c r="K55" s="273"/>
      <c r="L55" s="273"/>
      <c r="M55" s="273"/>
      <c r="N55" s="273"/>
      <c r="O55" s="273"/>
      <c r="P55" s="273"/>
      <c r="Q55" s="273"/>
      <c r="R55" s="273"/>
      <c r="S55" s="273"/>
      <c r="T55" s="273"/>
      <c r="U55" s="273"/>
      <c r="V55" s="273"/>
      <c r="W55" s="273"/>
      <c r="X55" s="273"/>
      <c r="Y55" s="273"/>
      <c r="Z55" s="273"/>
      <c r="AA55" s="273"/>
      <c r="AB55" s="273"/>
      <c r="AC55" s="273"/>
      <c r="AD55" s="273"/>
      <c r="AE55" s="273"/>
      <c r="AF55" s="273"/>
      <c r="AG55" s="274">
        <f>'00 - Vedlejší rozpočtové ...'!J30</f>
        <v>0</v>
      </c>
      <c r="AH55" s="275"/>
      <c r="AI55" s="275"/>
      <c r="AJ55" s="275"/>
      <c r="AK55" s="275"/>
      <c r="AL55" s="275"/>
      <c r="AM55" s="275"/>
      <c r="AN55" s="274">
        <f>SUM(AG55,AT55)</f>
        <v>0</v>
      </c>
      <c r="AO55" s="275"/>
      <c r="AP55" s="275"/>
      <c r="AQ55" s="74" t="s">
        <v>82</v>
      </c>
      <c r="AR55" s="71"/>
      <c r="AS55" s="75">
        <v>0</v>
      </c>
      <c r="AT55" s="76">
        <f>ROUND(SUM(AV55:AW55),2)</f>
        <v>0</v>
      </c>
      <c r="AU55" s="77">
        <f>'00 - Vedlejší rozpočtové ...'!P80</f>
        <v>0</v>
      </c>
      <c r="AV55" s="76">
        <f>'00 - Vedlejší rozpočtové ...'!J33</f>
        <v>0</v>
      </c>
      <c r="AW55" s="76">
        <f>'00 - Vedlejší rozpočtové ...'!J34</f>
        <v>0</v>
      </c>
      <c r="AX55" s="76">
        <f>'00 - Vedlejší rozpočtové ...'!J35</f>
        <v>0</v>
      </c>
      <c r="AY55" s="76">
        <f>'00 - Vedlejší rozpočtové ...'!J36</f>
        <v>0</v>
      </c>
      <c r="AZ55" s="76">
        <f>'00 - Vedlejší rozpočtové ...'!F33</f>
        <v>0</v>
      </c>
      <c r="BA55" s="76">
        <f>'00 - Vedlejší rozpočtové ...'!F34</f>
        <v>0</v>
      </c>
      <c r="BB55" s="76">
        <f>'00 - Vedlejší rozpočtové ...'!F35</f>
        <v>0</v>
      </c>
      <c r="BC55" s="76">
        <f>'00 - Vedlejší rozpočtové ...'!F36</f>
        <v>0</v>
      </c>
      <c r="BD55" s="78">
        <f>'00 - Vedlejší rozpočtové ...'!F37</f>
        <v>0</v>
      </c>
      <c r="BT55" s="79" t="s">
        <v>83</v>
      </c>
      <c r="BV55" s="79" t="s">
        <v>77</v>
      </c>
      <c r="BW55" s="79" t="s">
        <v>84</v>
      </c>
      <c r="BX55" s="79" t="s">
        <v>5</v>
      </c>
      <c r="CL55" s="79" t="s">
        <v>19</v>
      </c>
      <c r="CM55" s="79" t="s">
        <v>85</v>
      </c>
    </row>
    <row r="56" spans="1:91" s="6" customFormat="1" ht="16.5" customHeight="1">
      <c r="A56" s="70" t="s">
        <v>79</v>
      </c>
      <c r="B56" s="71"/>
      <c r="C56" s="72"/>
      <c r="D56" s="273" t="s">
        <v>86</v>
      </c>
      <c r="E56" s="273"/>
      <c r="F56" s="273"/>
      <c r="G56" s="273"/>
      <c r="H56" s="273"/>
      <c r="I56" s="73"/>
      <c r="J56" s="273" t="s">
        <v>87</v>
      </c>
      <c r="K56" s="273"/>
      <c r="L56" s="273"/>
      <c r="M56" s="273"/>
      <c r="N56" s="273"/>
      <c r="O56" s="273"/>
      <c r="P56" s="273"/>
      <c r="Q56" s="273"/>
      <c r="R56" s="273"/>
      <c r="S56" s="273"/>
      <c r="T56" s="273"/>
      <c r="U56" s="273"/>
      <c r="V56" s="273"/>
      <c r="W56" s="273"/>
      <c r="X56" s="273"/>
      <c r="Y56" s="273"/>
      <c r="Z56" s="273"/>
      <c r="AA56" s="273"/>
      <c r="AB56" s="273"/>
      <c r="AC56" s="273"/>
      <c r="AD56" s="273"/>
      <c r="AE56" s="273"/>
      <c r="AF56" s="273"/>
      <c r="AG56" s="274">
        <f>'01 - SO 01 Pročištění kor...'!J30</f>
        <v>0</v>
      </c>
      <c r="AH56" s="275"/>
      <c r="AI56" s="275"/>
      <c r="AJ56" s="275"/>
      <c r="AK56" s="275"/>
      <c r="AL56" s="275"/>
      <c r="AM56" s="275"/>
      <c r="AN56" s="274">
        <f>SUM(AG56,AT56)</f>
        <v>0</v>
      </c>
      <c r="AO56" s="275"/>
      <c r="AP56" s="275"/>
      <c r="AQ56" s="74" t="s">
        <v>82</v>
      </c>
      <c r="AR56" s="71"/>
      <c r="AS56" s="75">
        <v>0</v>
      </c>
      <c r="AT56" s="76">
        <f>ROUND(SUM(AV56:AW56),2)</f>
        <v>0</v>
      </c>
      <c r="AU56" s="77">
        <f>'01 - SO 01 Pročištění kor...'!P82</f>
        <v>0</v>
      </c>
      <c r="AV56" s="76">
        <f>'01 - SO 01 Pročištění kor...'!J33</f>
        <v>0</v>
      </c>
      <c r="AW56" s="76">
        <f>'01 - SO 01 Pročištění kor...'!J34</f>
        <v>0</v>
      </c>
      <c r="AX56" s="76">
        <f>'01 - SO 01 Pročištění kor...'!J35</f>
        <v>0</v>
      </c>
      <c r="AY56" s="76">
        <f>'01 - SO 01 Pročištění kor...'!J36</f>
        <v>0</v>
      </c>
      <c r="AZ56" s="76">
        <f>'01 - SO 01 Pročištění kor...'!F33</f>
        <v>0</v>
      </c>
      <c r="BA56" s="76">
        <f>'01 - SO 01 Pročištění kor...'!F34</f>
        <v>0</v>
      </c>
      <c r="BB56" s="76">
        <f>'01 - SO 01 Pročištění kor...'!F35</f>
        <v>0</v>
      </c>
      <c r="BC56" s="76">
        <f>'01 - SO 01 Pročištění kor...'!F36</f>
        <v>0</v>
      </c>
      <c r="BD56" s="78">
        <f>'01 - SO 01 Pročištění kor...'!F37</f>
        <v>0</v>
      </c>
      <c r="BT56" s="79" t="s">
        <v>83</v>
      </c>
      <c r="BV56" s="79" t="s">
        <v>77</v>
      </c>
      <c r="BW56" s="79" t="s">
        <v>88</v>
      </c>
      <c r="BX56" s="79" t="s">
        <v>5</v>
      </c>
      <c r="CL56" s="79" t="s">
        <v>19</v>
      </c>
      <c r="CM56" s="79" t="s">
        <v>85</v>
      </c>
    </row>
    <row r="57" spans="1:91" s="6" customFormat="1" ht="16.5" customHeight="1">
      <c r="A57" s="70" t="s">
        <v>79</v>
      </c>
      <c r="B57" s="71"/>
      <c r="C57" s="72"/>
      <c r="D57" s="273" t="s">
        <v>89</v>
      </c>
      <c r="E57" s="273"/>
      <c r="F57" s="273"/>
      <c r="G57" s="273"/>
      <c r="H57" s="273"/>
      <c r="I57" s="73"/>
      <c r="J57" s="273" t="s">
        <v>90</v>
      </c>
      <c r="K57" s="273"/>
      <c r="L57" s="273"/>
      <c r="M57" s="273"/>
      <c r="N57" s="273"/>
      <c r="O57" s="273"/>
      <c r="P57" s="273"/>
      <c r="Q57" s="273"/>
      <c r="R57" s="273"/>
      <c r="S57" s="273"/>
      <c r="T57" s="273"/>
      <c r="U57" s="273"/>
      <c r="V57" s="273"/>
      <c r="W57" s="273"/>
      <c r="X57" s="273"/>
      <c r="Y57" s="273"/>
      <c r="Z57" s="273"/>
      <c r="AA57" s="273"/>
      <c r="AB57" s="273"/>
      <c r="AC57" s="273"/>
      <c r="AD57" s="273"/>
      <c r="AE57" s="273"/>
      <c r="AF57" s="273"/>
      <c r="AG57" s="274">
        <f>'02 - SO 02 - Opevnění kor...'!J30</f>
        <v>0</v>
      </c>
      <c r="AH57" s="275"/>
      <c r="AI57" s="275"/>
      <c r="AJ57" s="275"/>
      <c r="AK57" s="275"/>
      <c r="AL57" s="275"/>
      <c r="AM57" s="275"/>
      <c r="AN57" s="274">
        <f>SUM(AG57,AT57)</f>
        <v>0</v>
      </c>
      <c r="AO57" s="275"/>
      <c r="AP57" s="275"/>
      <c r="AQ57" s="74" t="s">
        <v>82</v>
      </c>
      <c r="AR57" s="71"/>
      <c r="AS57" s="75">
        <v>0</v>
      </c>
      <c r="AT57" s="76">
        <f>ROUND(SUM(AV57:AW57),2)</f>
        <v>0</v>
      </c>
      <c r="AU57" s="77">
        <f>'02 - SO 02 - Opevnění kor...'!P86</f>
        <v>0</v>
      </c>
      <c r="AV57" s="76">
        <f>'02 - SO 02 - Opevnění kor...'!J33</f>
        <v>0</v>
      </c>
      <c r="AW57" s="76">
        <f>'02 - SO 02 - Opevnění kor...'!J34</f>
        <v>0</v>
      </c>
      <c r="AX57" s="76">
        <f>'02 - SO 02 - Opevnění kor...'!J35</f>
        <v>0</v>
      </c>
      <c r="AY57" s="76">
        <f>'02 - SO 02 - Opevnění kor...'!J36</f>
        <v>0</v>
      </c>
      <c r="AZ57" s="76">
        <f>'02 - SO 02 - Opevnění kor...'!F33</f>
        <v>0</v>
      </c>
      <c r="BA57" s="76">
        <f>'02 - SO 02 - Opevnění kor...'!F34</f>
        <v>0</v>
      </c>
      <c r="BB57" s="76">
        <f>'02 - SO 02 - Opevnění kor...'!F35</f>
        <v>0</v>
      </c>
      <c r="BC57" s="76">
        <f>'02 - SO 02 - Opevnění kor...'!F36</f>
        <v>0</v>
      </c>
      <c r="BD57" s="78">
        <f>'02 - SO 02 - Opevnění kor...'!F37</f>
        <v>0</v>
      </c>
      <c r="BT57" s="79" t="s">
        <v>83</v>
      </c>
      <c r="BV57" s="79" t="s">
        <v>77</v>
      </c>
      <c r="BW57" s="79" t="s">
        <v>91</v>
      </c>
      <c r="BX57" s="79" t="s">
        <v>5</v>
      </c>
      <c r="CL57" s="79" t="s">
        <v>19</v>
      </c>
      <c r="CM57" s="79" t="s">
        <v>85</v>
      </c>
    </row>
    <row r="58" spans="1:91" s="6" customFormat="1" ht="16.5" customHeight="1">
      <c r="A58" s="70" t="s">
        <v>79</v>
      </c>
      <c r="B58" s="71"/>
      <c r="C58" s="72"/>
      <c r="D58" s="273" t="s">
        <v>92</v>
      </c>
      <c r="E58" s="273"/>
      <c r="F58" s="273"/>
      <c r="G58" s="273"/>
      <c r="H58" s="273"/>
      <c r="I58" s="73"/>
      <c r="J58" s="273" t="s">
        <v>93</v>
      </c>
      <c r="K58" s="273"/>
      <c r="L58" s="273"/>
      <c r="M58" s="273"/>
      <c r="N58" s="273"/>
      <c r="O58" s="273"/>
      <c r="P58" s="273"/>
      <c r="Q58" s="273"/>
      <c r="R58" s="273"/>
      <c r="S58" s="273"/>
      <c r="T58" s="273"/>
      <c r="U58" s="273"/>
      <c r="V58" s="273"/>
      <c r="W58" s="273"/>
      <c r="X58" s="273"/>
      <c r="Y58" s="273"/>
      <c r="Z58" s="273"/>
      <c r="AA58" s="273"/>
      <c r="AB58" s="273"/>
      <c r="AC58" s="273"/>
      <c r="AD58" s="273"/>
      <c r="AE58" s="273"/>
      <c r="AF58" s="273"/>
      <c r="AG58" s="274">
        <f>'03 - Inventarizace dřevin'!J30</f>
        <v>0</v>
      </c>
      <c r="AH58" s="275"/>
      <c r="AI58" s="275"/>
      <c r="AJ58" s="275"/>
      <c r="AK58" s="275"/>
      <c r="AL58" s="275"/>
      <c r="AM58" s="275"/>
      <c r="AN58" s="274">
        <f>SUM(AG58,AT58)</f>
        <v>0</v>
      </c>
      <c r="AO58" s="275"/>
      <c r="AP58" s="275"/>
      <c r="AQ58" s="74" t="s">
        <v>82</v>
      </c>
      <c r="AR58" s="71"/>
      <c r="AS58" s="80">
        <v>0</v>
      </c>
      <c r="AT58" s="81">
        <f>ROUND(SUM(AV58:AW58),2)</f>
        <v>0</v>
      </c>
      <c r="AU58" s="82">
        <f>'03 - Inventarizace dřevin'!P81</f>
        <v>0</v>
      </c>
      <c r="AV58" s="81">
        <f>'03 - Inventarizace dřevin'!J33</f>
        <v>0</v>
      </c>
      <c r="AW58" s="81">
        <f>'03 - Inventarizace dřevin'!J34</f>
        <v>0</v>
      </c>
      <c r="AX58" s="81">
        <f>'03 - Inventarizace dřevin'!J35</f>
        <v>0</v>
      </c>
      <c r="AY58" s="81">
        <f>'03 - Inventarizace dřevin'!J36</f>
        <v>0</v>
      </c>
      <c r="AZ58" s="81">
        <f>'03 - Inventarizace dřevin'!F33</f>
        <v>0</v>
      </c>
      <c r="BA58" s="81">
        <f>'03 - Inventarizace dřevin'!F34</f>
        <v>0</v>
      </c>
      <c r="BB58" s="81">
        <f>'03 - Inventarizace dřevin'!F35</f>
        <v>0</v>
      </c>
      <c r="BC58" s="81">
        <f>'03 - Inventarizace dřevin'!F36</f>
        <v>0</v>
      </c>
      <c r="BD58" s="83">
        <f>'03 - Inventarizace dřevin'!F37</f>
        <v>0</v>
      </c>
      <c r="BT58" s="79" t="s">
        <v>83</v>
      </c>
      <c r="BV58" s="79" t="s">
        <v>77</v>
      </c>
      <c r="BW58" s="79" t="s">
        <v>94</v>
      </c>
      <c r="BX58" s="79" t="s">
        <v>5</v>
      </c>
      <c r="CL58" s="79" t="s">
        <v>19</v>
      </c>
      <c r="CM58" s="79" t="s">
        <v>85</v>
      </c>
    </row>
    <row r="59" spans="1:91" s="1" customFormat="1" ht="30" customHeight="1">
      <c r="B59" s="31"/>
      <c r="AR59" s="31"/>
    </row>
    <row r="60" spans="1:91" s="1" customFormat="1" ht="6.95" customHeight="1"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31"/>
    </row>
  </sheetData>
  <sheetProtection algorithmName="SHA-512" hashValue="DDv0+30A6Eg+XkTgvBLPUkBS3uNdViCdRqoDHBsQJ78AKbWC8DkjSZQEPz5036LopsXCHgHMFmtxmaJQHjSFqg==" saltValue="FHXKjCoDTypB+/TzDfBgJ0UVtwTxgLUYvZg7LpKOuWWoHY0Dt8U7ook/+0rcJ+4F6/5n2UYmz7gNsQsgKh+F+Q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00 - Vedlejší rozpočtové ...'!C2" display="/" xr:uid="{00000000-0004-0000-0000-000000000000}"/>
    <hyperlink ref="A56" location="'01 - SO 01 Pročištění kor...'!C2" display="/" xr:uid="{00000000-0004-0000-0000-000001000000}"/>
    <hyperlink ref="A57" location="'02 - SO 02 - Opevnění kor...'!C2" display="/" xr:uid="{00000000-0004-0000-0000-000002000000}"/>
    <hyperlink ref="A58" location="'03 - Inventarizace dřevin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1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6" t="s">
        <v>84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95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97" t="str">
        <f>'Rekapitulace stavby'!K6</f>
        <v>Leska, ř.km 2,360 - 2,850, Znojmo, úprava koryta</v>
      </c>
      <c r="F7" s="298"/>
      <c r="G7" s="298"/>
      <c r="H7" s="298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260" t="s">
        <v>97</v>
      </c>
      <c r="F9" s="299"/>
      <c r="G9" s="299"/>
      <c r="H9" s="299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22. 7. 2022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0" t="str">
        <f>'Rekapitulace stavby'!E14</f>
        <v>Vyplň údaj</v>
      </c>
      <c r="F18" s="281"/>
      <c r="G18" s="281"/>
      <c r="H18" s="281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">
        <v>34</v>
      </c>
      <c r="L23" s="31"/>
    </row>
    <row r="24" spans="2:12" s="1" customFormat="1" ht="18" customHeight="1">
      <c r="B24" s="31"/>
      <c r="E24" s="24" t="s">
        <v>35</v>
      </c>
      <c r="I24" s="26" t="s">
        <v>29</v>
      </c>
      <c r="J24" s="24" t="s">
        <v>36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5"/>
      <c r="E27" s="286" t="s">
        <v>19</v>
      </c>
      <c r="F27" s="286"/>
      <c r="G27" s="286"/>
      <c r="H27" s="286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41</v>
      </c>
      <c r="J30" s="62">
        <f>ROUND(J80,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43</v>
      </c>
      <c r="I32" s="34" t="s">
        <v>42</v>
      </c>
      <c r="J32" s="34" t="s">
        <v>44</v>
      </c>
      <c r="L32" s="31"/>
    </row>
    <row r="33" spans="2:12" s="1" customFormat="1" ht="14.45" customHeight="1">
      <c r="B33" s="31"/>
      <c r="D33" s="51" t="s">
        <v>45</v>
      </c>
      <c r="E33" s="26" t="s">
        <v>46</v>
      </c>
      <c r="F33" s="87">
        <f>ROUND((SUM(BE80:BE114)),  2)</f>
        <v>0</v>
      </c>
      <c r="I33" s="88">
        <v>0.21</v>
      </c>
      <c r="J33" s="87">
        <f>ROUND(((SUM(BE80:BE114))*I33),  2)</f>
        <v>0</v>
      </c>
      <c r="L33" s="31"/>
    </row>
    <row r="34" spans="2:12" s="1" customFormat="1" ht="14.45" customHeight="1">
      <c r="B34" s="31"/>
      <c r="E34" s="26" t="s">
        <v>47</v>
      </c>
      <c r="F34" s="87">
        <f>ROUND((SUM(BF80:BF114)),  2)</f>
        <v>0</v>
      </c>
      <c r="I34" s="88">
        <v>0.12</v>
      </c>
      <c r="J34" s="87">
        <f>ROUND(((SUM(BF80:BF114))*I34),  2)</f>
        <v>0</v>
      </c>
      <c r="L34" s="31"/>
    </row>
    <row r="35" spans="2:12" s="1" customFormat="1" ht="14.45" hidden="1" customHeight="1">
      <c r="B35" s="31"/>
      <c r="E35" s="26" t="s">
        <v>48</v>
      </c>
      <c r="F35" s="87">
        <f>ROUND((SUM(BG80:BG114)),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49</v>
      </c>
      <c r="F36" s="87">
        <f>ROUND((SUM(BH80:BH114)),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50</v>
      </c>
      <c r="F37" s="87">
        <f>ROUND((SUM(BI80:BI114)),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51</v>
      </c>
      <c r="E39" s="53"/>
      <c r="F39" s="53"/>
      <c r="G39" s="91" t="s">
        <v>52</v>
      </c>
      <c r="H39" s="92" t="s">
        <v>53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98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97" t="str">
        <f>E7</f>
        <v>Leska, ř.km 2,360 - 2,850, Znojmo, úprava koryta</v>
      </c>
      <c r="F48" s="298"/>
      <c r="G48" s="298"/>
      <c r="H48" s="298"/>
      <c r="L48" s="31"/>
    </row>
    <row r="49" spans="2:47" s="1" customFormat="1" ht="12" customHeight="1">
      <c r="B49" s="31"/>
      <c r="C49" s="26" t="s">
        <v>96</v>
      </c>
      <c r="L49" s="31"/>
    </row>
    <row r="50" spans="2:47" s="1" customFormat="1" ht="16.5" customHeight="1">
      <c r="B50" s="31"/>
      <c r="E50" s="260" t="str">
        <f>E9</f>
        <v>00 - Vedlejší rozpočtové náklady</v>
      </c>
      <c r="F50" s="299"/>
      <c r="G50" s="299"/>
      <c r="H50" s="299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22. 7. 2022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Povodí Moravy, s.p.</v>
      </c>
      <c r="I54" s="26" t="s">
        <v>33</v>
      </c>
      <c r="J54" s="29" t="str">
        <f>E21</f>
        <v>Ing. Vít Pučálek</v>
      </c>
      <c r="L54" s="31"/>
    </row>
    <row r="55" spans="2:47" s="1" customFormat="1" ht="15.2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>Ing. Vít Pučálek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99</v>
      </c>
      <c r="D57" s="89"/>
      <c r="E57" s="89"/>
      <c r="F57" s="89"/>
      <c r="G57" s="89"/>
      <c r="H57" s="89"/>
      <c r="I57" s="89"/>
      <c r="J57" s="96" t="s">
        <v>100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73</v>
      </c>
      <c r="J59" s="62">
        <f>J80</f>
        <v>0</v>
      </c>
      <c r="L59" s="31"/>
      <c r="AU59" s="16" t="s">
        <v>101</v>
      </c>
    </row>
    <row r="60" spans="2:47" s="8" customFormat="1" ht="24.95" customHeight="1">
      <c r="B60" s="98"/>
      <c r="D60" s="99" t="s">
        <v>102</v>
      </c>
      <c r="E60" s="100"/>
      <c r="F60" s="100"/>
      <c r="G60" s="100"/>
      <c r="H60" s="100"/>
      <c r="I60" s="100"/>
      <c r="J60" s="101">
        <f>J81</f>
        <v>0</v>
      </c>
      <c r="L60" s="98"/>
    </row>
    <row r="61" spans="2:47" s="1" customFormat="1" ht="21.75" customHeight="1">
      <c r="B61" s="31"/>
      <c r="L61" s="31"/>
    </row>
    <row r="62" spans="2:47" s="1" customFormat="1" ht="6.95" customHeight="1"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31"/>
    </row>
    <row r="66" spans="2:63" s="1" customFormat="1" ht="6.95" customHeight="1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1"/>
    </row>
    <row r="67" spans="2:63" s="1" customFormat="1" ht="24.95" customHeight="1">
      <c r="B67" s="31"/>
      <c r="C67" s="20" t="s">
        <v>103</v>
      </c>
      <c r="L67" s="31"/>
    </row>
    <row r="68" spans="2:63" s="1" customFormat="1" ht="6.95" customHeight="1">
      <c r="B68" s="31"/>
      <c r="L68" s="31"/>
    </row>
    <row r="69" spans="2:63" s="1" customFormat="1" ht="12" customHeight="1">
      <c r="B69" s="31"/>
      <c r="C69" s="26" t="s">
        <v>16</v>
      </c>
      <c r="L69" s="31"/>
    </row>
    <row r="70" spans="2:63" s="1" customFormat="1" ht="16.5" customHeight="1">
      <c r="B70" s="31"/>
      <c r="E70" s="297" t="str">
        <f>E7</f>
        <v>Leska, ř.km 2,360 - 2,850, Znojmo, úprava koryta</v>
      </c>
      <c r="F70" s="298"/>
      <c r="G70" s="298"/>
      <c r="H70" s="298"/>
      <c r="L70" s="31"/>
    </row>
    <row r="71" spans="2:63" s="1" customFormat="1" ht="12" customHeight="1">
      <c r="B71" s="31"/>
      <c r="C71" s="26" t="s">
        <v>96</v>
      </c>
      <c r="L71" s="31"/>
    </row>
    <row r="72" spans="2:63" s="1" customFormat="1" ht="16.5" customHeight="1">
      <c r="B72" s="31"/>
      <c r="E72" s="260" t="str">
        <f>E9</f>
        <v>00 - Vedlejší rozpočtové náklady</v>
      </c>
      <c r="F72" s="299"/>
      <c r="G72" s="299"/>
      <c r="H72" s="299"/>
      <c r="L72" s="31"/>
    </row>
    <row r="73" spans="2:63" s="1" customFormat="1" ht="6.95" customHeight="1">
      <c r="B73" s="31"/>
      <c r="L73" s="31"/>
    </row>
    <row r="74" spans="2:63" s="1" customFormat="1" ht="12" customHeight="1">
      <c r="B74" s="31"/>
      <c r="C74" s="26" t="s">
        <v>21</v>
      </c>
      <c r="F74" s="24" t="str">
        <f>F12</f>
        <v xml:space="preserve"> </v>
      </c>
      <c r="I74" s="26" t="s">
        <v>23</v>
      </c>
      <c r="J74" s="48" t="str">
        <f>IF(J12="","",J12)</f>
        <v>22. 7. 2022</v>
      </c>
      <c r="L74" s="31"/>
    </row>
    <row r="75" spans="2:63" s="1" customFormat="1" ht="6.95" customHeight="1">
      <c r="B75" s="31"/>
      <c r="L75" s="31"/>
    </row>
    <row r="76" spans="2:63" s="1" customFormat="1" ht="15.2" customHeight="1">
      <c r="B76" s="31"/>
      <c r="C76" s="26" t="s">
        <v>25</v>
      </c>
      <c r="F76" s="24" t="str">
        <f>E15</f>
        <v>Povodí Moravy, s.p.</v>
      </c>
      <c r="I76" s="26" t="s">
        <v>33</v>
      </c>
      <c r="J76" s="29" t="str">
        <f>E21</f>
        <v>Ing. Vít Pučálek</v>
      </c>
      <c r="L76" s="31"/>
    </row>
    <row r="77" spans="2:63" s="1" customFormat="1" ht="15.2" customHeight="1">
      <c r="B77" s="31"/>
      <c r="C77" s="26" t="s">
        <v>31</v>
      </c>
      <c r="F77" s="24" t="str">
        <f>IF(E18="","",E18)</f>
        <v>Vyplň údaj</v>
      </c>
      <c r="I77" s="26" t="s">
        <v>38</v>
      </c>
      <c r="J77" s="29" t="str">
        <f>E24</f>
        <v>Ing. Vít Pučálek</v>
      </c>
      <c r="L77" s="31"/>
    </row>
    <row r="78" spans="2:63" s="1" customFormat="1" ht="10.35" customHeight="1">
      <c r="B78" s="31"/>
      <c r="L78" s="31"/>
    </row>
    <row r="79" spans="2:63" s="9" customFormat="1" ht="29.25" customHeight="1">
      <c r="B79" s="102"/>
      <c r="C79" s="103" t="s">
        <v>104</v>
      </c>
      <c r="D79" s="104" t="s">
        <v>60</v>
      </c>
      <c r="E79" s="104" t="s">
        <v>56</v>
      </c>
      <c r="F79" s="104" t="s">
        <v>57</v>
      </c>
      <c r="G79" s="104" t="s">
        <v>105</v>
      </c>
      <c r="H79" s="104" t="s">
        <v>106</v>
      </c>
      <c r="I79" s="104" t="s">
        <v>107</v>
      </c>
      <c r="J79" s="105" t="s">
        <v>100</v>
      </c>
      <c r="K79" s="106" t="s">
        <v>108</v>
      </c>
      <c r="L79" s="102"/>
      <c r="M79" s="55" t="s">
        <v>19</v>
      </c>
      <c r="N79" s="56" t="s">
        <v>45</v>
      </c>
      <c r="O79" s="56" t="s">
        <v>109</v>
      </c>
      <c r="P79" s="56" t="s">
        <v>110</v>
      </c>
      <c r="Q79" s="56" t="s">
        <v>111</v>
      </c>
      <c r="R79" s="56" t="s">
        <v>112</v>
      </c>
      <c r="S79" s="56" t="s">
        <v>113</v>
      </c>
      <c r="T79" s="57" t="s">
        <v>114</v>
      </c>
    </row>
    <row r="80" spans="2:63" s="1" customFormat="1" ht="22.9" customHeight="1">
      <c r="B80" s="31"/>
      <c r="C80" s="60" t="s">
        <v>115</v>
      </c>
      <c r="J80" s="107">
        <f>BK80</f>
        <v>0</v>
      </c>
      <c r="L80" s="31"/>
      <c r="M80" s="58"/>
      <c r="N80" s="49"/>
      <c r="O80" s="49"/>
      <c r="P80" s="108">
        <f>P81</f>
        <v>0</v>
      </c>
      <c r="Q80" s="49"/>
      <c r="R80" s="108">
        <f>R81</f>
        <v>0</v>
      </c>
      <c r="S80" s="49"/>
      <c r="T80" s="109">
        <f>T81</f>
        <v>0</v>
      </c>
      <c r="AT80" s="16" t="s">
        <v>74</v>
      </c>
      <c r="AU80" s="16" t="s">
        <v>101</v>
      </c>
      <c r="BK80" s="110">
        <f>BK81</f>
        <v>0</v>
      </c>
    </row>
    <row r="81" spans="2:65" s="10" customFormat="1" ht="25.9" customHeight="1">
      <c r="B81" s="111"/>
      <c r="D81" s="112" t="s">
        <v>74</v>
      </c>
      <c r="E81" s="113" t="s">
        <v>116</v>
      </c>
      <c r="F81" s="113" t="s">
        <v>81</v>
      </c>
      <c r="I81" s="114"/>
      <c r="J81" s="115">
        <f>BK81</f>
        <v>0</v>
      </c>
      <c r="L81" s="111"/>
      <c r="M81" s="116"/>
      <c r="P81" s="117">
        <f>SUM(P82:P114)</f>
        <v>0</v>
      </c>
      <c r="R81" s="117">
        <f>SUM(R82:R114)</f>
        <v>0</v>
      </c>
      <c r="T81" s="118">
        <f>SUM(T82:T114)</f>
        <v>0</v>
      </c>
      <c r="AR81" s="112" t="s">
        <v>117</v>
      </c>
      <c r="AT81" s="119" t="s">
        <v>74</v>
      </c>
      <c r="AU81" s="119" t="s">
        <v>75</v>
      </c>
      <c r="AY81" s="112" t="s">
        <v>118</v>
      </c>
      <c r="BK81" s="120">
        <f>SUM(BK82:BK114)</f>
        <v>0</v>
      </c>
    </row>
    <row r="82" spans="2:65" s="1" customFormat="1" ht="21.75" customHeight="1">
      <c r="B82" s="31"/>
      <c r="C82" s="121" t="s">
        <v>83</v>
      </c>
      <c r="D82" s="121" t="s">
        <v>119</v>
      </c>
      <c r="E82" s="122" t="s">
        <v>120</v>
      </c>
      <c r="F82" s="123" t="s">
        <v>121</v>
      </c>
      <c r="G82" s="124" t="s">
        <v>122</v>
      </c>
      <c r="H82" s="125">
        <v>1</v>
      </c>
      <c r="I82" s="126"/>
      <c r="J82" s="127">
        <f>ROUND(I82*H82,2)</f>
        <v>0</v>
      </c>
      <c r="K82" s="128"/>
      <c r="L82" s="31"/>
      <c r="M82" s="129" t="s">
        <v>19</v>
      </c>
      <c r="N82" s="130" t="s">
        <v>46</v>
      </c>
      <c r="P82" s="131">
        <f>O82*H82</f>
        <v>0</v>
      </c>
      <c r="Q82" s="131">
        <v>0</v>
      </c>
      <c r="R82" s="131">
        <f>Q82*H82</f>
        <v>0</v>
      </c>
      <c r="S82" s="131">
        <v>0</v>
      </c>
      <c r="T82" s="132">
        <f>S82*H82</f>
        <v>0</v>
      </c>
      <c r="AR82" s="133" t="s">
        <v>123</v>
      </c>
      <c r="AT82" s="133" t="s">
        <v>119</v>
      </c>
      <c r="AU82" s="133" t="s">
        <v>83</v>
      </c>
      <c r="AY82" s="16" t="s">
        <v>118</v>
      </c>
      <c r="BE82" s="134">
        <f>IF(N82="základní",J82,0)</f>
        <v>0</v>
      </c>
      <c r="BF82" s="134">
        <f>IF(N82="snížená",J82,0)</f>
        <v>0</v>
      </c>
      <c r="BG82" s="134">
        <f>IF(N82="zákl. přenesená",J82,0)</f>
        <v>0</v>
      </c>
      <c r="BH82" s="134">
        <f>IF(N82="sníž. přenesená",J82,0)</f>
        <v>0</v>
      </c>
      <c r="BI82" s="134">
        <f>IF(N82="nulová",J82,0)</f>
        <v>0</v>
      </c>
      <c r="BJ82" s="16" t="s">
        <v>83</v>
      </c>
      <c r="BK82" s="134">
        <f>ROUND(I82*H82,2)</f>
        <v>0</v>
      </c>
      <c r="BL82" s="16" t="s">
        <v>123</v>
      </c>
      <c r="BM82" s="133" t="s">
        <v>124</v>
      </c>
    </row>
    <row r="83" spans="2:65" s="1" customFormat="1" ht="29.25">
      <c r="B83" s="31"/>
      <c r="D83" s="135" t="s">
        <v>125</v>
      </c>
      <c r="F83" s="136" t="s">
        <v>126</v>
      </c>
      <c r="I83" s="137"/>
      <c r="L83" s="31"/>
      <c r="M83" s="138"/>
      <c r="T83" s="52"/>
      <c r="AT83" s="16" t="s">
        <v>125</v>
      </c>
      <c r="AU83" s="16" t="s">
        <v>83</v>
      </c>
    </row>
    <row r="84" spans="2:65" s="1" customFormat="1" ht="16.5" customHeight="1">
      <c r="B84" s="31"/>
      <c r="C84" s="121" t="s">
        <v>85</v>
      </c>
      <c r="D84" s="121" t="s">
        <v>119</v>
      </c>
      <c r="E84" s="122" t="s">
        <v>127</v>
      </c>
      <c r="F84" s="123" t="s">
        <v>128</v>
      </c>
      <c r="G84" s="124" t="s">
        <v>122</v>
      </c>
      <c r="H84" s="125">
        <v>1</v>
      </c>
      <c r="I84" s="126"/>
      <c r="J84" s="127">
        <f>ROUND(I84*H84,2)</f>
        <v>0</v>
      </c>
      <c r="K84" s="128"/>
      <c r="L84" s="31"/>
      <c r="M84" s="129" t="s">
        <v>19</v>
      </c>
      <c r="N84" s="130" t="s">
        <v>46</v>
      </c>
      <c r="P84" s="131">
        <f>O84*H84</f>
        <v>0</v>
      </c>
      <c r="Q84" s="131">
        <v>0</v>
      </c>
      <c r="R84" s="131">
        <f>Q84*H84</f>
        <v>0</v>
      </c>
      <c r="S84" s="131">
        <v>0</v>
      </c>
      <c r="T84" s="132">
        <f>S84*H84</f>
        <v>0</v>
      </c>
      <c r="AR84" s="133" t="s">
        <v>123</v>
      </c>
      <c r="AT84" s="133" t="s">
        <v>119</v>
      </c>
      <c r="AU84" s="133" t="s">
        <v>83</v>
      </c>
      <c r="AY84" s="16" t="s">
        <v>118</v>
      </c>
      <c r="BE84" s="134">
        <f>IF(N84="základní",J84,0)</f>
        <v>0</v>
      </c>
      <c r="BF84" s="134">
        <f>IF(N84="snížená",J84,0)</f>
        <v>0</v>
      </c>
      <c r="BG84" s="134">
        <f>IF(N84="zákl. přenesená",J84,0)</f>
        <v>0</v>
      </c>
      <c r="BH84" s="134">
        <f>IF(N84="sníž. přenesená",J84,0)</f>
        <v>0</v>
      </c>
      <c r="BI84" s="134">
        <f>IF(N84="nulová",J84,0)</f>
        <v>0</v>
      </c>
      <c r="BJ84" s="16" t="s">
        <v>83</v>
      </c>
      <c r="BK84" s="134">
        <f>ROUND(I84*H84,2)</f>
        <v>0</v>
      </c>
      <c r="BL84" s="16" t="s">
        <v>123</v>
      </c>
      <c r="BM84" s="133" t="s">
        <v>129</v>
      </c>
    </row>
    <row r="85" spans="2:65" s="1" customFormat="1" ht="107.25">
      <c r="B85" s="31"/>
      <c r="D85" s="135" t="s">
        <v>125</v>
      </c>
      <c r="F85" s="136" t="s">
        <v>130</v>
      </c>
      <c r="I85" s="137"/>
      <c r="L85" s="31"/>
      <c r="M85" s="138"/>
      <c r="T85" s="52"/>
      <c r="AT85" s="16" t="s">
        <v>125</v>
      </c>
      <c r="AU85" s="16" t="s">
        <v>83</v>
      </c>
    </row>
    <row r="86" spans="2:65" s="1" customFormat="1" ht="16.5" customHeight="1">
      <c r="B86" s="31"/>
      <c r="C86" s="121" t="s">
        <v>131</v>
      </c>
      <c r="D86" s="121" t="s">
        <v>119</v>
      </c>
      <c r="E86" s="122" t="s">
        <v>132</v>
      </c>
      <c r="F86" s="123" t="s">
        <v>133</v>
      </c>
      <c r="G86" s="124" t="s">
        <v>122</v>
      </c>
      <c r="H86" s="125">
        <v>1</v>
      </c>
      <c r="I86" s="126"/>
      <c r="J86" s="127">
        <f>ROUND(I86*H86,2)</f>
        <v>0</v>
      </c>
      <c r="K86" s="128"/>
      <c r="L86" s="31"/>
      <c r="M86" s="129" t="s">
        <v>19</v>
      </c>
      <c r="N86" s="130" t="s">
        <v>46</v>
      </c>
      <c r="P86" s="131">
        <f>O86*H86</f>
        <v>0</v>
      </c>
      <c r="Q86" s="131">
        <v>0</v>
      </c>
      <c r="R86" s="131">
        <f>Q86*H86</f>
        <v>0</v>
      </c>
      <c r="S86" s="131">
        <v>0</v>
      </c>
      <c r="T86" s="132">
        <f>S86*H86</f>
        <v>0</v>
      </c>
      <c r="AR86" s="133" t="s">
        <v>123</v>
      </c>
      <c r="AT86" s="133" t="s">
        <v>119</v>
      </c>
      <c r="AU86" s="133" t="s">
        <v>83</v>
      </c>
      <c r="AY86" s="16" t="s">
        <v>118</v>
      </c>
      <c r="BE86" s="134">
        <f>IF(N86="základní",J86,0)</f>
        <v>0</v>
      </c>
      <c r="BF86" s="134">
        <f>IF(N86="snížená",J86,0)</f>
        <v>0</v>
      </c>
      <c r="BG86" s="134">
        <f>IF(N86="zákl. přenesená",J86,0)</f>
        <v>0</v>
      </c>
      <c r="BH86" s="134">
        <f>IF(N86="sníž. přenesená",J86,0)</f>
        <v>0</v>
      </c>
      <c r="BI86" s="134">
        <f>IF(N86="nulová",J86,0)</f>
        <v>0</v>
      </c>
      <c r="BJ86" s="16" t="s">
        <v>83</v>
      </c>
      <c r="BK86" s="134">
        <f>ROUND(I86*H86,2)</f>
        <v>0</v>
      </c>
      <c r="BL86" s="16" t="s">
        <v>123</v>
      </c>
      <c r="BM86" s="133" t="s">
        <v>134</v>
      </c>
    </row>
    <row r="87" spans="2:65" s="1" customFormat="1" ht="68.25">
      <c r="B87" s="31"/>
      <c r="D87" s="135" t="s">
        <v>125</v>
      </c>
      <c r="F87" s="136" t="s">
        <v>135</v>
      </c>
      <c r="I87" s="137"/>
      <c r="L87" s="31"/>
      <c r="M87" s="138"/>
      <c r="T87" s="52"/>
      <c r="AT87" s="16" t="s">
        <v>125</v>
      </c>
      <c r="AU87" s="16" t="s">
        <v>83</v>
      </c>
    </row>
    <row r="88" spans="2:65" s="1" customFormat="1" ht="16.5" customHeight="1">
      <c r="B88" s="31"/>
      <c r="C88" s="121" t="s">
        <v>123</v>
      </c>
      <c r="D88" s="121" t="s">
        <v>119</v>
      </c>
      <c r="E88" s="122" t="s">
        <v>136</v>
      </c>
      <c r="F88" s="123" t="s">
        <v>137</v>
      </c>
      <c r="G88" s="124" t="s">
        <v>122</v>
      </c>
      <c r="H88" s="125">
        <v>1</v>
      </c>
      <c r="I88" s="126"/>
      <c r="J88" s="127">
        <f>ROUND(I88*H88,2)</f>
        <v>0</v>
      </c>
      <c r="K88" s="128"/>
      <c r="L88" s="31"/>
      <c r="M88" s="129" t="s">
        <v>19</v>
      </c>
      <c r="N88" s="130" t="s">
        <v>46</v>
      </c>
      <c r="P88" s="131">
        <f>O88*H88</f>
        <v>0</v>
      </c>
      <c r="Q88" s="131">
        <v>0</v>
      </c>
      <c r="R88" s="131">
        <f>Q88*H88</f>
        <v>0</v>
      </c>
      <c r="S88" s="131">
        <v>0</v>
      </c>
      <c r="T88" s="132">
        <f>S88*H88</f>
        <v>0</v>
      </c>
      <c r="AR88" s="133" t="s">
        <v>123</v>
      </c>
      <c r="AT88" s="133" t="s">
        <v>119</v>
      </c>
      <c r="AU88" s="133" t="s">
        <v>83</v>
      </c>
      <c r="AY88" s="16" t="s">
        <v>118</v>
      </c>
      <c r="BE88" s="134">
        <f>IF(N88="základní",J88,0)</f>
        <v>0</v>
      </c>
      <c r="BF88" s="134">
        <f>IF(N88="snížená",J88,0)</f>
        <v>0</v>
      </c>
      <c r="BG88" s="134">
        <f>IF(N88="zákl. přenesená",J88,0)</f>
        <v>0</v>
      </c>
      <c r="BH88" s="134">
        <f>IF(N88="sníž. přenesená",J88,0)</f>
        <v>0</v>
      </c>
      <c r="BI88" s="134">
        <f>IF(N88="nulová",J88,0)</f>
        <v>0</v>
      </c>
      <c r="BJ88" s="16" t="s">
        <v>83</v>
      </c>
      <c r="BK88" s="134">
        <f>ROUND(I88*H88,2)</f>
        <v>0</v>
      </c>
      <c r="BL88" s="16" t="s">
        <v>123</v>
      </c>
      <c r="BM88" s="133" t="s">
        <v>138</v>
      </c>
    </row>
    <row r="89" spans="2:65" s="1" customFormat="1" ht="68.25">
      <c r="B89" s="31"/>
      <c r="D89" s="135" t="s">
        <v>125</v>
      </c>
      <c r="F89" s="136" t="s">
        <v>139</v>
      </c>
      <c r="I89" s="137"/>
      <c r="L89" s="31"/>
      <c r="M89" s="138"/>
      <c r="T89" s="52"/>
      <c r="AT89" s="16" t="s">
        <v>125</v>
      </c>
      <c r="AU89" s="16" t="s">
        <v>83</v>
      </c>
    </row>
    <row r="90" spans="2:65" s="1" customFormat="1" ht="16.5" customHeight="1">
      <c r="B90" s="31"/>
      <c r="C90" s="121" t="s">
        <v>117</v>
      </c>
      <c r="D90" s="121" t="s">
        <v>119</v>
      </c>
      <c r="E90" s="122" t="s">
        <v>140</v>
      </c>
      <c r="F90" s="123" t="s">
        <v>141</v>
      </c>
      <c r="G90" s="124" t="s">
        <v>122</v>
      </c>
      <c r="H90" s="125">
        <v>3</v>
      </c>
      <c r="I90" s="126"/>
      <c r="J90" s="127">
        <f>ROUND(I90*H90,2)</f>
        <v>0</v>
      </c>
      <c r="K90" s="128"/>
      <c r="L90" s="31"/>
      <c r="M90" s="129" t="s">
        <v>19</v>
      </c>
      <c r="N90" s="130" t="s">
        <v>46</v>
      </c>
      <c r="P90" s="131">
        <f>O90*H90</f>
        <v>0</v>
      </c>
      <c r="Q90" s="131">
        <v>0</v>
      </c>
      <c r="R90" s="131">
        <f>Q90*H90</f>
        <v>0</v>
      </c>
      <c r="S90" s="131">
        <v>0</v>
      </c>
      <c r="T90" s="132">
        <f>S90*H90</f>
        <v>0</v>
      </c>
      <c r="AR90" s="133" t="s">
        <v>123</v>
      </c>
      <c r="AT90" s="133" t="s">
        <v>119</v>
      </c>
      <c r="AU90" s="133" t="s">
        <v>83</v>
      </c>
      <c r="AY90" s="16" t="s">
        <v>118</v>
      </c>
      <c r="BE90" s="134">
        <f>IF(N90="základní",J90,0)</f>
        <v>0</v>
      </c>
      <c r="BF90" s="134">
        <f>IF(N90="snížená",J90,0)</f>
        <v>0</v>
      </c>
      <c r="BG90" s="134">
        <f>IF(N90="zákl. přenesená",J90,0)</f>
        <v>0</v>
      </c>
      <c r="BH90" s="134">
        <f>IF(N90="sníž. přenesená",J90,0)</f>
        <v>0</v>
      </c>
      <c r="BI90" s="134">
        <f>IF(N90="nulová",J90,0)</f>
        <v>0</v>
      </c>
      <c r="BJ90" s="16" t="s">
        <v>83</v>
      </c>
      <c r="BK90" s="134">
        <f>ROUND(I90*H90,2)</f>
        <v>0</v>
      </c>
      <c r="BL90" s="16" t="s">
        <v>123</v>
      </c>
      <c r="BM90" s="133" t="s">
        <v>142</v>
      </c>
    </row>
    <row r="91" spans="2:65" s="1" customFormat="1" ht="39">
      <c r="B91" s="31"/>
      <c r="D91" s="135" t="s">
        <v>125</v>
      </c>
      <c r="F91" s="136" t="s">
        <v>143</v>
      </c>
      <c r="I91" s="137"/>
      <c r="L91" s="31"/>
      <c r="M91" s="138"/>
      <c r="T91" s="52"/>
      <c r="AT91" s="16" t="s">
        <v>125</v>
      </c>
      <c r="AU91" s="16" t="s">
        <v>83</v>
      </c>
    </row>
    <row r="92" spans="2:65" s="1" customFormat="1" ht="16.5" customHeight="1">
      <c r="B92" s="31"/>
      <c r="C92" s="121" t="s">
        <v>144</v>
      </c>
      <c r="D92" s="121" t="s">
        <v>119</v>
      </c>
      <c r="E92" s="122" t="s">
        <v>145</v>
      </c>
      <c r="F92" s="123" t="s">
        <v>146</v>
      </c>
      <c r="G92" s="124" t="s">
        <v>122</v>
      </c>
      <c r="H92" s="125">
        <v>1</v>
      </c>
      <c r="I92" s="126"/>
      <c r="J92" s="127">
        <f>ROUND(I92*H92,2)</f>
        <v>0</v>
      </c>
      <c r="K92" s="128"/>
      <c r="L92" s="31"/>
      <c r="M92" s="129" t="s">
        <v>19</v>
      </c>
      <c r="N92" s="130" t="s">
        <v>46</v>
      </c>
      <c r="P92" s="131">
        <f>O92*H92</f>
        <v>0</v>
      </c>
      <c r="Q92" s="131">
        <v>0</v>
      </c>
      <c r="R92" s="131">
        <f>Q92*H92</f>
        <v>0</v>
      </c>
      <c r="S92" s="131">
        <v>0</v>
      </c>
      <c r="T92" s="132">
        <f>S92*H92</f>
        <v>0</v>
      </c>
      <c r="AR92" s="133" t="s">
        <v>123</v>
      </c>
      <c r="AT92" s="133" t="s">
        <v>119</v>
      </c>
      <c r="AU92" s="133" t="s">
        <v>83</v>
      </c>
      <c r="AY92" s="16" t="s">
        <v>118</v>
      </c>
      <c r="BE92" s="134">
        <f>IF(N92="základní",J92,0)</f>
        <v>0</v>
      </c>
      <c r="BF92" s="134">
        <f>IF(N92="snížená",J92,0)</f>
        <v>0</v>
      </c>
      <c r="BG92" s="134">
        <f>IF(N92="zákl. přenesená",J92,0)</f>
        <v>0</v>
      </c>
      <c r="BH92" s="134">
        <f>IF(N92="sníž. přenesená",J92,0)</f>
        <v>0</v>
      </c>
      <c r="BI92" s="134">
        <f>IF(N92="nulová",J92,0)</f>
        <v>0</v>
      </c>
      <c r="BJ92" s="16" t="s">
        <v>83</v>
      </c>
      <c r="BK92" s="134">
        <f>ROUND(I92*H92,2)</f>
        <v>0</v>
      </c>
      <c r="BL92" s="16" t="s">
        <v>123</v>
      </c>
      <c r="BM92" s="133" t="s">
        <v>147</v>
      </c>
    </row>
    <row r="93" spans="2:65" s="1" customFormat="1" ht="39">
      <c r="B93" s="31"/>
      <c r="D93" s="135" t="s">
        <v>125</v>
      </c>
      <c r="F93" s="136" t="s">
        <v>148</v>
      </c>
      <c r="I93" s="137"/>
      <c r="L93" s="31"/>
      <c r="M93" s="138"/>
      <c r="T93" s="52"/>
      <c r="AT93" s="16" t="s">
        <v>125</v>
      </c>
      <c r="AU93" s="16" t="s">
        <v>83</v>
      </c>
    </row>
    <row r="94" spans="2:65" s="1" customFormat="1" ht="16.5" customHeight="1">
      <c r="B94" s="31"/>
      <c r="C94" s="121" t="s">
        <v>149</v>
      </c>
      <c r="D94" s="121" t="s">
        <v>119</v>
      </c>
      <c r="E94" s="122" t="s">
        <v>150</v>
      </c>
      <c r="F94" s="123" t="s">
        <v>151</v>
      </c>
      <c r="G94" s="124" t="s">
        <v>122</v>
      </c>
      <c r="H94" s="125">
        <v>1</v>
      </c>
      <c r="I94" s="126"/>
      <c r="J94" s="127">
        <f>ROUND(I94*H94,2)</f>
        <v>0</v>
      </c>
      <c r="K94" s="128"/>
      <c r="L94" s="31"/>
      <c r="M94" s="129" t="s">
        <v>19</v>
      </c>
      <c r="N94" s="130" t="s">
        <v>46</v>
      </c>
      <c r="P94" s="131">
        <f>O94*H94</f>
        <v>0</v>
      </c>
      <c r="Q94" s="131">
        <v>0</v>
      </c>
      <c r="R94" s="131">
        <f>Q94*H94</f>
        <v>0</v>
      </c>
      <c r="S94" s="131">
        <v>0</v>
      </c>
      <c r="T94" s="132">
        <f>S94*H94</f>
        <v>0</v>
      </c>
      <c r="AR94" s="133" t="s">
        <v>123</v>
      </c>
      <c r="AT94" s="133" t="s">
        <v>119</v>
      </c>
      <c r="AU94" s="133" t="s">
        <v>83</v>
      </c>
      <c r="AY94" s="16" t="s">
        <v>118</v>
      </c>
      <c r="BE94" s="134">
        <f>IF(N94="základní",J94,0)</f>
        <v>0</v>
      </c>
      <c r="BF94" s="134">
        <f>IF(N94="snížená",J94,0)</f>
        <v>0</v>
      </c>
      <c r="BG94" s="134">
        <f>IF(N94="zákl. přenesená",J94,0)</f>
        <v>0</v>
      </c>
      <c r="BH94" s="134">
        <f>IF(N94="sníž. přenesená",J94,0)</f>
        <v>0</v>
      </c>
      <c r="BI94" s="134">
        <f>IF(N94="nulová",J94,0)</f>
        <v>0</v>
      </c>
      <c r="BJ94" s="16" t="s">
        <v>83</v>
      </c>
      <c r="BK94" s="134">
        <f>ROUND(I94*H94,2)</f>
        <v>0</v>
      </c>
      <c r="BL94" s="16" t="s">
        <v>123</v>
      </c>
      <c r="BM94" s="133" t="s">
        <v>152</v>
      </c>
    </row>
    <row r="95" spans="2:65" s="1" customFormat="1" ht="58.5">
      <c r="B95" s="31"/>
      <c r="D95" s="135" t="s">
        <v>125</v>
      </c>
      <c r="F95" s="136" t="s">
        <v>153</v>
      </c>
      <c r="I95" s="137"/>
      <c r="L95" s="31"/>
      <c r="M95" s="138"/>
      <c r="T95" s="52"/>
      <c r="AT95" s="16" t="s">
        <v>125</v>
      </c>
      <c r="AU95" s="16" t="s">
        <v>83</v>
      </c>
    </row>
    <row r="96" spans="2:65" s="1" customFormat="1" ht="16.5" customHeight="1">
      <c r="B96" s="31"/>
      <c r="C96" s="121" t="s">
        <v>154</v>
      </c>
      <c r="D96" s="121" t="s">
        <v>119</v>
      </c>
      <c r="E96" s="122" t="s">
        <v>155</v>
      </c>
      <c r="F96" s="123" t="s">
        <v>156</v>
      </c>
      <c r="G96" s="124" t="s">
        <v>122</v>
      </c>
      <c r="H96" s="125">
        <v>1</v>
      </c>
      <c r="I96" s="126"/>
      <c r="J96" s="127">
        <f>ROUND(I96*H96,2)</f>
        <v>0</v>
      </c>
      <c r="K96" s="128"/>
      <c r="L96" s="31"/>
      <c r="M96" s="129" t="s">
        <v>19</v>
      </c>
      <c r="N96" s="130" t="s">
        <v>46</v>
      </c>
      <c r="P96" s="131">
        <f>O96*H96</f>
        <v>0</v>
      </c>
      <c r="Q96" s="131">
        <v>0</v>
      </c>
      <c r="R96" s="131">
        <f>Q96*H96</f>
        <v>0</v>
      </c>
      <c r="S96" s="131">
        <v>0</v>
      </c>
      <c r="T96" s="132">
        <f>S96*H96</f>
        <v>0</v>
      </c>
      <c r="AR96" s="133" t="s">
        <v>123</v>
      </c>
      <c r="AT96" s="133" t="s">
        <v>119</v>
      </c>
      <c r="AU96" s="133" t="s">
        <v>83</v>
      </c>
      <c r="AY96" s="16" t="s">
        <v>118</v>
      </c>
      <c r="BE96" s="134">
        <f>IF(N96="základní",J96,0)</f>
        <v>0</v>
      </c>
      <c r="BF96" s="134">
        <f>IF(N96="snížená",J96,0)</f>
        <v>0</v>
      </c>
      <c r="BG96" s="134">
        <f>IF(N96="zákl. přenesená",J96,0)</f>
        <v>0</v>
      </c>
      <c r="BH96" s="134">
        <f>IF(N96="sníž. přenesená",J96,0)</f>
        <v>0</v>
      </c>
      <c r="BI96" s="134">
        <f>IF(N96="nulová",J96,0)</f>
        <v>0</v>
      </c>
      <c r="BJ96" s="16" t="s">
        <v>83</v>
      </c>
      <c r="BK96" s="134">
        <f>ROUND(I96*H96,2)</f>
        <v>0</v>
      </c>
      <c r="BL96" s="16" t="s">
        <v>123</v>
      </c>
      <c r="BM96" s="133" t="s">
        <v>157</v>
      </c>
    </row>
    <row r="97" spans="2:65" s="1" customFormat="1" ht="29.25">
      <c r="B97" s="31"/>
      <c r="D97" s="135" t="s">
        <v>125</v>
      </c>
      <c r="F97" s="136" t="s">
        <v>158</v>
      </c>
      <c r="I97" s="137"/>
      <c r="L97" s="31"/>
      <c r="M97" s="138"/>
      <c r="T97" s="52"/>
      <c r="AT97" s="16" t="s">
        <v>125</v>
      </c>
      <c r="AU97" s="16" t="s">
        <v>83</v>
      </c>
    </row>
    <row r="98" spans="2:65" s="1" customFormat="1" ht="16.5" customHeight="1">
      <c r="B98" s="31"/>
      <c r="C98" s="121" t="s">
        <v>159</v>
      </c>
      <c r="D98" s="121" t="s">
        <v>119</v>
      </c>
      <c r="E98" s="122" t="s">
        <v>160</v>
      </c>
      <c r="F98" s="123" t="s">
        <v>161</v>
      </c>
      <c r="G98" s="124" t="s">
        <v>122</v>
      </c>
      <c r="H98" s="125">
        <v>1</v>
      </c>
      <c r="I98" s="126"/>
      <c r="J98" s="127">
        <f>ROUND(I98*H98,2)</f>
        <v>0</v>
      </c>
      <c r="K98" s="128"/>
      <c r="L98" s="31"/>
      <c r="M98" s="129" t="s">
        <v>19</v>
      </c>
      <c r="N98" s="130" t="s">
        <v>46</v>
      </c>
      <c r="P98" s="131">
        <f>O98*H98</f>
        <v>0</v>
      </c>
      <c r="Q98" s="131">
        <v>0</v>
      </c>
      <c r="R98" s="131">
        <f>Q98*H98</f>
        <v>0</v>
      </c>
      <c r="S98" s="131">
        <v>0</v>
      </c>
      <c r="T98" s="132">
        <f>S98*H98</f>
        <v>0</v>
      </c>
      <c r="AR98" s="133" t="s">
        <v>123</v>
      </c>
      <c r="AT98" s="133" t="s">
        <v>119</v>
      </c>
      <c r="AU98" s="133" t="s">
        <v>83</v>
      </c>
      <c r="AY98" s="16" t="s">
        <v>118</v>
      </c>
      <c r="BE98" s="134">
        <f>IF(N98="základní",J98,0)</f>
        <v>0</v>
      </c>
      <c r="BF98" s="134">
        <f>IF(N98="snížená",J98,0)</f>
        <v>0</v>
      </c>
      <c r="BG98" s="134">
        <f>IF(N98="zákl. přenesená",J98,0)</f>
        <v>0</v>
      </c>
      <c r="BH98" s="134">
        <f>IF(N98="sníž. přenesená",J98,0)</f>
        <v>0</v>
      </c>
      <c r="BI98" s="134">
        <f>IF(N98="nulová",J98,0)</f>
        <v>0</v>
      </c>
      <c r="BJ98" s="16" t="s">
        <v>83</v>
      </c>
      <c r="BK98" s="134">
        <f>ROUND(I98*H98,2)</f>
        <v>0</v>
      </c>
      <c r="BL98" s="16" t="s">
        <v>123</v>
      </c>
      <c r="BM98" s="133" t="s">
        <v>162</v>
      </c>
    </row>
    <row r="99" spans="2:65" s="1" customFormat="1" ht="87.75">
      <c r="B99" s="31"/>
      <c r="D99" s="135" t="s">
        <v>125</v>
      </c>
      <c r="F99" s="136" t="s">
        <v>163</v>
      </c>
      <c r="I99" s="137"/>
      <c r="L99" s="31"/>
      <c r="M99" s="138"/>
      <c r="T99" s="52"/>
      <c r="AT99" s="16" t="s">
        <v>125</v>
      </c>
      <c r="AU99" s="16" t="s">
        <v>83</v>
      </c>
    </row>
    <row r="100" spans="2:65" s="1" customFormat="1" ht="16.5" customHeight="1">
      <c r="B100" s="31"/>
      <c r="C100" s="121" t="s">
        <v>164</v>
      </c>
      <c r="D100" s="121" t="s">
        <v>119</v>
      </c>
      <c r="E100" s="122" t="s">
        <v>165</v>
      </c>
      <c r="F100" s="123" t="s">
        <v>166</v>
      </c>
      <c r="G100" s="124" t="s">
        <v>122</v>
      </c>
      <c r="H100" s="125">
        <v>1</v>
      </c>
      <c r="I100" s="126"/>
      <c r="J100" s="127">
        <f>ROUND(I100*H100,2)</f>
        <v>0</v>
      </c>
      <c r="K100" s="128"/>
      <c r="L100" s="31"/>
      <c r="M100" s="129" t="s">
        <v>19</v>
      </c>
      <c r="N100" s="130" t="s">
        <v>46</v>
      </c>
      <c r="P100" s="131">
        <f>O100*H100</f>
        <v>0</v>
      </c>
      <c r="Q100" s="131">
        <v>0</v>
      </c>
      <c r="R100" s="131">
        <f>Q100*H100</f>
        <v>0</v>
      </c>
      <c r="S100" s="131">
        <v>0</v>
      </c>
      <c r="T100" s="132">
        <f>S100*H100</f>
        <v>0</v>
      </c>
      <c r="AR100" s="133" t="s">
        <v>123</v>
      </c>
      <c r="AT100" s="133" t="s">
        <v>119</v>
      </c>
      <c r="AU100" s="133" t="s">
        <v>83</v>
      </c>
      <c r="AY100" s="16" t="s">
        <v>118</v>
      </c>
      <c r="BE100" s="134">
        <f>IF(N100="základní",J100,0)</f>
        <v>0</v>
      </c>
      <c r="BF100" s="134">
        <f>IF(N100="snížená",J100,0)</f>
        <v>0</v>
      </c>
      <c r="BG100" s="134">
        <f>IF(N100="zákl. přenesená",J100,0)</f>
        <v>0</v>
      </c>
      <c r="BH100" s="134">
        <f>IF(N100="sníž. přenesená",J100,0)</f>
        <v>0</v>
      </c>
      <c r="BI100" s="134">
        <f>IF(N100="nulová",J100,0)</f>
        <v>0</v>
      </c>
      <c r="BJ100" s="16" t="s">
        <v>83</v>
      </c>
      <c r="BK100" s="134">
        <f>ROUND(I100*H100,2)</f>
        <v>0</v>
      </c>
      <c r="BL100" s="16" t="s">
        <v>123</v>
      </c>
      <c r="BM100" s="133" t="s">
        <v>167</v>
      </c>
    </row>
    <row r="101" spans="2:65" s="1" customFormat="1" ht="87.75">
      <c r="B101" s="31"/>
      <c r="D101" s="135" t="s">
        <v>125</v>
      </c>
      <c r="F101" s="136" t="s">
        <v>168</v>
      </c>
      <c r="I101" s="137"/>
      <c r="L101" s="31"/>
      <c r="M101" s="138"/>
      <c r="T101" s="52"/>
      <c r="AT101" s="16" t="s">
        <v>125</v>
      </c>
      <c r="AU101" s="16" t="s">
        <v>83</v>
      </c>
    </row>
    <row r="102" spans="2:65" s="1" customFormat="1" ht="21.75" customHeight="1">
      <c r="B102" s="31"/>
      <c r="C102" s="121" t="s">
        <v>169</v>
      </c>
      <c r="D102" s="121" t="s">
        <v>119</v>
      </c>
      <c r="E102" s="122" t="s">
        <v>170</v>
      </c>
      <c r="F102" s="123" t="s">
        <v>171</v>
      </c>
      <c r="G102" s="124" t="s">
        <v>122</v>
      </c>
      <c r="H102" s="125">
        <v>1</v>
      </c>
      <c r="I102" s="126"/>
      <c r="J102" s="127">
        <f>ROUND(I102*H102,2)</f>
        <v>0</v>
      </c>
      <c r="K102" s="128"/>
      <c r="L102" s="31"/>
      <c r="M102" s="129" t="s">
        <v>19</v>
      </c>
      <c r="N102" s="130" t="s">
        <v>46</v>
      </c>
      <c r="P102" s="131">
        <f>O102*H102</f>
        <v>0</v>
      </c>
      <c r="Q102" s="131">
        <v>0</v>
      </c>
      <c r="R102" s="131">
        <f>Q102*H102</f>
        <v>0</v>
      </c>
      <c r="S102" s="131">
        <v>0</v>
      </c>
      <c r="T102" s="132">
        <f>S102*H102</f>
        <v>0</v>
      </c>
      <c r="AR102" s="133" t="s">
        <v>123</v>
      </c>
      <c r="AT102" s="133" t="s">
        <v>119</v>
      </c>
      <c r="AU102" s="133" t="s">
        <v>83</v>
      </c>
      <c r="AY102" s="16" t="s">
        <v>118</v>
      </c>
      <c r="BE102" s="134">
        <f>IF(N102="základní",J102,0)</f>
        <v>0</v>
      </c>
      <c r="BF102" s="134">
        <f>IF(N102="snížená",J102,0)</f>
        <v>0</v>
      </c>
      <c r="BG102" s="134">
        <f>IF(N102="zákl. přenesená",J102,0)</f>
        <v>0</v>
      </c>
      <c r="BH102" s="134">
        <f>IF(N102="sníž. přenesená",J102,0)</f>
        <v>0</v>
      </c>
      <c r="BI102" s="134">
        <f>IF(N102="nulová",J102,0)</f>
        <v>0</v>
      </c>
      <c r="BJ102" s="16" t="s">
        <v>83</v>
      </c>
      <c r="BK102" s="134">
        <f>ROUND(I102*H102,2)</f>
        <v>0</v>
      </c>
      <c r="BL102" s="16" t="s">
        <v>123</v>
      </c>
      <c r="BM102" s="133" t="s">
        <v>172</v>
      </c>
    </row>
    <row r="103" spans="2:65" s="1" customFormat="1" ht="29.25">
      <c r="B103" s="31"/>
      <c r="D103" s="135" t="s">
        <v>125</v>
      </c>
      <c r="F103" s="136" t="s">
        <v>173</v>
      </c>
      <c r="I103" s="137"/>
      <c r="L103" s="31"/>
      <c r="M103" s="138"/>
      <c r="T103" s="52"/>
      <c r="AT103" s="16" t="s">
        <v>125</v>
      </c>
      <c r="AU103" s="16" t="s">
        <v>83</v>
      </c>
    </row>
    <row r="104" spans="2:65" s="1" customFormat="1" ht="24.2" customHeight="1">
      <c r="B104" s="31"/>
      <c r="C104" s="121" t="s">
        <v>8</v>
      </c>
      <c r="D104" s="121" t="s">
        <v>119</v>
      </c>
      <c r="E104" s="122" t="s">
        <v>174</v>
      </c>
      <c r="F104" s="123" t="s">
        <v>175</v>
      </c>
      <c r="G104" s="124" t="s">
        <v>122</v>
      </c>
      <c r="H104" s="125">
        <v>1</v>
      </c>
      <c r="I104" s="126"/>
      <c r="J104" s="127">
        <f>ROUND(I104*H104,2)</f>
        <v>0</v>
      </c>
      <c r="K104" s="128"/>
      <c r="L104" s="31"/>
      <c r="M104" s="129" t="s">
        <v>19</v>
      </c>
      <c r="N104" s="130" t="s">
        <v>46</v>
      </c>
      <c r="P104" s="131">
        <f>O104*H104</f>
        <v>0</v>
      </c>
      <c r="Q104" s="131">
        <v>0</v>
      </c>
      <c r="R104" s="131">
        <f>Q104*H104</f>
        <v>0</v>
      </c>
      <c r="S104" s="131">
        <v>0</v>
      </c>
      <c r="T104" s="132">
        <f>S104*H104</f>
        <v>0</v>
      </c>
      <c r="AR104" s="133" t="s">
        <v>123</v>
      </c>
      <c r="AT104" s="133" t="s">
        <v>119</v>
      </c>
      <c r="AU104" s="133" t="s">
        <v>83</v>
      </c>
      <c r="AY104" s="16" t="s">
        <v>118</v>
      </c>
      <c r="BE104" s="134">
        <f>IF(N104="základní",J104,0)</f>
        <v>0</v>
      </c>
      <c r="BF104" s="134">
        <f>IF(N104="snížená",J104,0)</f>
        <v>0</v>
      </c>
      <c r="BG104" s="134">
        <f>IF(N104="zákl. přenesená",J104,0)</f>
        <v>0</v>
      </c>
      <c r="BH104" s="134">
        <f>IF(N104="sníž. přenesená",J104,0)</f>
        <v>0</v>
      </c>
      <c r="BI104" s="134">
        <f>IF(N104="nulová",J104,0)</f>
        <v>0</v>
      </c>
      <c r="BJ104" s="16" t="s">
        <v>83</v>
      </c>
      <c r="BK104" s="134">
        <f>ROUND(I104*H104,2)</f>
        <v>0</v>
      </c>
      <c r="BL104" s="16" t="s">
        <v>123</v>
      </c>
      <c r="BM104" s="133" t="s">
        <v>176</v>
      </c>
    </row>
    <row r="105" spans="2:65" s="1" customFormat="1" ht="24.2" customHeight="1">
      <c r="B105" s="31"/>
      <c r="C105" s="121" t="s">
        <v>177</v>
      </c>
      <c r="D105" s="121" t="s">
        <v>119</v>
      </c>
      <c r="E105" s="122" t="s">
        <v>178</v>
      </c>
      <c r="F105" s="123" t="s">
        <v>179</v>
      </c>
      <c r="G105" s="124" t="s">
        <v>122</v>
      </c>
      <c r="H105" s="125">
        <v>1</v>
      </c>
      <c r="I105" s="126"/>
      <c r="J105" s="127">
        <f>ROUND(I105*H105,2)</f>
        <v>0</v>
      </c>
      <c r="K105" s="128"/>
      <c r="L105" s="31"/>
      <c r="M105" s="129" t="s">
        <v>19</v>
      </c>
      <c r="N105" s="130" t="s">
        <v>46</v>
      </c>
      <c r="P105" s="131">
        <f>O105*H105</f>
        <v>0</v>
      </c>
      <c r="Q105" s="131">
        <v>0</v>
      </c>
      <c r="R105" s="131">
        <f>Q105*H105</f>
        <v>0</v>
      </c>
      <c r="S105" s="131">
        <v>0</v>
      </c>
      <c r="T105" s="132">
        <f>S105*H105</f>
        <v>0</v>
      </c>
      <c r="AR105" s="133" t="s">
        <v>123</v>
      </c>
      <c r="AT105" s="133" t="s">
        <v>119</v>
      </c>
      <c r="AU105" s="133" t="s">
        <v>83</v>
      </c>
      <c r="AY105" s="16" t="s">
        <v>118</v>
      </c>
      <c r="BE105" s="134">
        <f>IF(N105="základní",J105,0)</f>
        <v>0</v>
      </c>
      <c r="BF105" s="134">
        <f>IF(N105="snížená",J105,0)</f>
        <v>0</v>
      </c>
      <c r="BG105" s="134">
        <f>IF(N105="zákl. přenesená",J105,0)</f>
        <v>0</v>
      </c>
      <c r="BH105" s="134">
        <f>IF(N105="sníž. přenesená",J105,0)</f>
        <v>0</v>
      </c>
      <c r="BI105" s="134">
        <f>IF(N105="nulová",J105,0)</f>
        <v>0</v>
      </c>
      <c r="BJ105" s="16" t="s">
        <v>83</v>
      </c>
      <c r="BK105" s="134">
        <f>ROUND(I105*H105,2)</f>
        <v>0</v>
      </c>
      <c r="BL105" s="16" t="s">
        <v>123</v>
      </c>
      <c r="BM105" s="133" t="s">
        <v>180</v>
      </c>
    </row>
    <row r="106" spans="2:65" s="1" customFormat="1" ht="16.5" customHeight="1">
      <c r="B106" s="31"/>
      <c r="C106" s="121" t="s">
        <v>181</v>
      </c>
      <c r="D106" s="121" t="s">
        <v>119</v>
      </c>
      <c r="E106" s="122" t="s">
        <v>182</v>
      </c>
      <c r="F106" s="123" t="s">
        <v>183</v>
      </c>
      <c r="G106" s="124" t="s">
        <v>122</v>
      </c>
      <c r="H106" s="125">
        <v>1</v>
      </c>
      <c r="I106" s="126"/>
      <c r="J106" s="127">
        <f>ROUND(I106*H106,2)</f>
        <v>0</v>
      </c>
      <c r="K106" s="128"/>
      <c r="L106" s="31"/>
      <c r="M106" s="129" t="s">
        <v>19</v>
      </c>
      <c r="N106" s="130" t="s">
        <v>46</v>
      </c>
      <c r="P106" s="131">
        <f>O106*H106</f>
        <v>0</v>
      </c>
      <c r="Q106" s="131">
        <v>0</v>
      </c>
      <c r="R106" s="131">
        <f>Q106*H106</f>
        <v>0</v>
      </c>
      <c r="S106" s="131">
        <v>0</v>
      </c>
      <c r="T106" s="132">
        <f>S106*H106</f>
        <v>0</v>
      </c>
      <c r="AR106" s="133" t="s">
        <v>123</v>
      </c>
      <c r="AT106" s="133" t="s">
        <v>119</v>
      </c>
      <c r="AU106" s="133" t="s">
        <v>83</v>
      </c>
      <c r="AY106" s="16" t="s">
        <v>118</v>
      </c>
      <c r="BE106" s="134">
        <f>IF(N106="základní",J106,0)</f>
        <v>0</v>
      </c>
      <c r="BF106" s="134">
        <f>IF(N106="snížená",J106,0)</f>
        <v>0</v>
      </c>
      <c r="BG106" s="134">
        <f>IF(N106="zákl. přenesená",J106,0)</f>
        <v>0</v>
      </c>
      <c r="BH106" s="134">
        <f>IF(N106="sníž. přenesená",J106,0)</f>
        <v>0</v>
      </c>
      <c r="BI106" s="134">
        <f>IF(N106="nulová",J106,0)</f>
        <v>0</v>
      </c>
      <c r="BJ106" s="16" t="s">
        <v>83</v>
      </c>
      <c r="BK106" s="134">
        <f>ROUND(I106*H106,2)</f>
        <v>0</v>
      </c>
      <c r="BL106" s="16" t="s">
        <v>123</v>
      </c>
      <c r="BM106" s="133" t="s">
        <v>184</v>
      </c>
    </row>
    <row r="107" spans="2:65" s="1" customFormat="1" ht="19.5">
      <c r="B107" s="31"/>
      <c r="D107" s="135" t="s">
        <v>125</v>
      </c>
      <c r="F107" s="136" t="s">
        <v>185</v>
      </c>
      <c r="I107" s="137"/>
      <c r="L107" s="31"/>
      <c r="M107" s="138"/>
      <c r="T107" s="52"/>
      <c r="AT107" s="16" t="s">
        <v>125</v>
      </c>
      <c r="AU107" s="16" t="s">
        <v>83</v>
      </c>
    </row>
    <row r="108" spans="2:65" s="1" customFormat="1" ht="16.5" customHeight="1">
      <c r="B108" s="31"/>
      <c r="C108" s="121" t="s">
        <v>186</v>
      </c>
      <c r="D108" s="121" t="s">
        <v>119</v>
      </c>
      <c r="E108" s="122" t="s">
        <v>187</v>
      </c>
      <c r="F108" s="123" t="s">
        <v>188</v>
      </c>
      <c r="G108" s="124" t="s">
        <v>122</v>
      </c>
      <c r="H108" s="125">
        <v>1</v>
      </c>
      <c r="I108" s="126"/>
      <c r="J108" s="127">
        <f>ROUND(I108*H108,2)</f>
        <v>0</v>
      </c>
      <c r="K108" s="128"/>
      <c r="L108" s="31"/>
      <c r="M108" s="129" t="s">
        <v>19</v>
      </c>
      <c r="N108" s="130" t="s">
        <v>46</v>
      </c>
      <c r="P108" s="131">
        <f>O108*H108</f>
        <v>0</v>
      </c>
      <c r="Q108" s="131">
        <v>0</v>
      </c>
      <c r="R108" s="131">
        <f>Q108*H108</f>
        <v>0</v>
      </c>
      <c r="S108" s="131">
        <v>0</v>
      </c>
      <c r="T108" s="132">
        <f>S108*H108</f>
        <v>0</v>
      </c>
      <c r="AR108" s="133" t="s">
        <v>123</v>
      </c>
      <c r="AT108" s="133" t="s">
        <v>119</v>
      </c>
      <c r="AU108" s="133" t="s">
        <v>83</v>
      </c>
      <c r="AY108" s="16" t="s">
        <v>118</v>
      </c>
      <c r="BE108" s="134">
        <f>IF(N108="základní",J108,0)</f>
        <v>0</v>
      </c>
      <c r="BF108" s="134">
        <f>IF(N108="snížená",J108,0)</f>
        <v>0</v>
      </c>
      <c r="BG108" s="134">
        <f>IF(N108="zákl. přenesená",J108,0)</f>
        <v>0</v>
      </c>
      <c r="BH108" s="134">
        <f>IF(N108="sníž. přenesená",J108,0)</f>
        <v>0</v>
      </c>
      <c r="BI108" s="134">
        <f>IF(N108="nulová",J108,0)</f>
        <v>0</v>
      </c>
      <c r="BJ108" s="16" t="s">
        <v>83</v>
      </c>
      <c r="BK108" s="134">
        <f>ROUND(I108*H108,2)</f>
        <v>0</v>
      </c>
      <c r="BL108" s="16" t="s">
        <v>123</v>
      </c>
      <c r="BM108" s="133" t="s">
        <v>189</v>
      </c>
    </row>
    <row r="109" spans="2:65" s="1" customFormat="1" ht="16.5" customHeight="1">
      <c r="B109" s="31"/>
      <c r="C109" s="121" t="s">
        <v>190</v>
      </c>
      <c r="D109" s="121" t="s">
        <v>119</v>
      </c>
      <c r="E109" s="122" t="s">
        <v>191</v>
      </c>
      <c r="F109" s="123" t="s">
        <v>192</v>
      </c>
      <c r="G109" s="124" t="s">
        <v>122</v>
      </c>
      <c r="H109" s="125">
        <v>1</v>
      </c>
      <c r="I109" s="126"/>
      <c r="J109" s="127">
        <f>ROUND(I109*H109,2)</f>
        <v>0</v>
      </c>
      <c r="K109" s="128"/>
      <c r="L109" s="31"/>
      <c r="M109" s="129" t="s">
        <v>19</v>
      </c>
      <c r="N109" s="130" t="s">
        <v>46</v>
      </c>
      <c r="P109" s="131">
        <f>O109*H109</f>
        <v>0</v>
      </c>
      <c r="Q109" s="131">
        <v>0</v>
      </c>
      <c r="R109" s="131">
        <f>Q109*H109</f>
        <v>0</v>
      </c>
      <c r="S109" s="131">
        <v>0</v>
      </c>
      <c r="T109" s="132">
        <f>S109*H109</f>
        <v>0</v>
      </c>
      <c r="AR109" s="133" t="s">
        <v>123</v>
      </c>
      <c r="AT109" s="133" t="s">
        <v>119</v>
      </c>
      <c r="AU109" s="133" t="s">
        <v>83</v>
      </c>
      <c r="AY109" s="16" t="s">
        <v>118</v>
      </c>
      <c r="BE109" s="134">
        <f>IF(N109="základní",J109,0)</f>
        <v>0</v>
      </c>
      <c r="BF109" s="134">
        <f>IF(N109="snížená",J109,0)</f>
        <v>0</v>
      </c>
      <c r="BG109" s="134">
        <f>IF(N109="zákl. přenesená",J109,0)</f>
        <v>0</v>
      </c>
      <c r="BH109" s="134">
        <f>IF(N109="sníž. přenesená",J109,0)</f>
        <v>0</v>
      </c>
      <c r="BI109" s="134">
        <f>IF(N109="nulová",J109,0)</f>
        <v>0</v>
      </c>
      <c r="BJ109" s="16" t="s">
        <v>83</v>
      </c>
      <c r="BK109" s="134">
        <f>ROUND(I109*H109,2)</f>
        <v>0</v>
      </c>
      <c r="BL109" s="16" t="s">
        <v>123</v>
      </c>
      <c r="BM109" s="133" t="s">
        <v>193</v>
      </c>
    </row>
    <row r="110" spans="2:65" s="1" customFormat="1" ht="19.5">
      <c r="B110" s="31"/>
      <c r="D110" s="135" t="s">
        <v>125</v>
      </c>
      <c r="F110" s="136" t="s">
        <v>194</v>
      </c>
      <c r="I110" s="137"/>
      <c r="L110" s="31"/>
      <c r="M110" s="138"/>
      <c r="T110" s="52"/>
      <c r="AT110" s="16" t="s">
        <v>125</v>
      </c>
      <c r="AU110" s="16" t="s">
        <v>83</v>
      </c>
    </row>
    <row r="111" spans="2:65" s="1" customFormat="1" ht="24.2" customHeight="1">
      <c r="B111" s="31"/>
      <c r="C111" s="121" t="s">
        <v>195</v>
      </c>
      <c r="D111" s="121" t="s">
        <v>119</v>
      </c>
      <c r="E111" s="122" t="s">
        <v>196</v>
      </c>
      <c r="F111" s="123" t="s">
        <v>197</v>
      </c>
      <c r="G111" s="124" t="s">
        <v>122</v>
      </c>
      <c r="H111" s="125">
        <v>1</v>
      </c>
      <c r="I111" s="126"/>
      <c r="J111" s="127">
        <f>ROUND(I111*H111,2)</f>
        <v>0</v>
      </c>
      <c r="K111" s="128"/>
      <c r="L111" s="31"/>
      <c r="M111" s="129" t="s">
        <v>19</v>
      </c>
      <c r="N111" s="130" t="s">
        <v>46</v>
      </c>
      <c r="P111" s="131">
        <f>O111*H111</f>
        <v>0</v>
      </c>
      <c r="Q111" s="131">
        <v>0</v>
      </c>
      <c r="R111" s="131">
        <f>Q111*H111</f>
        <v>0</v>
      </c>
      <c r="S111" s="131">
        <v>0</v>
      </c>
      <c r="T111" s="132">
        <f>S111*H111</f>
        <v>0</v>
      </c>
      <c r="AR111" s="133" t="s">
        <v>123</v>
      </c>
      <c r="AT111" s="133" t="s">
        <v>119</v>
      </c>
      <c r="AU111" s="133" t="s">
        <v>83</v>
      </c>
      <c r="AY111" s="16" t="s">
        <v>118</v>
      </c>
      <c r="BE111" s="134">
        <f>IF(N111="základní",J111,0)</f>
        <v>0</v>
      </c>
      <c r="BF111" s="134">
        <f>IF(N111="snížená",J111,0)</f>
        <v>0</v>
      </c>
      <c r="BG111" s="134">
        <f>IF(N111="zákl. přenesená",J111,0)</f>
        <v>0</v>
      </c>
      <c r="BH111" s="134">
        <f>IF(N111="sníž. přenesená",J111,0)</f>
        <v>0</v>
      </c>
      <c r="BI111" s="134">
        <f>IF(N111="nulová",J111,0)</f>
        <v>0</v>
      </c>
      <c r="BJ111" s="16" t="s">
        <v>83</v>
      </c>
      <c r="BK111" s="134">
        <f>ROUND(I111*H111,2)</f>
        <v>0</v>
      </c>
      <c r="BL111" s="16" t="s">
        <v>123</v>
      </c>
      <c r="BM111" s="133" t="s">
        <v>198</v>
      </c>
    </row>
    <row r="112" spans="2:65" s="1" customFormat="1" ht="29.25">
      <c r="B112" s="31"/>
      <c r="D112" s="135" t="s">
        <v>125</v>
      </c>
      <c r="F112" s="136" t="s">
        <v>199</v>
      </c>
      <c r="I112" s="137"/>
      <c r="L112" s="31"/>
      <c r="M112" s="138"/>
      <c r="T112" s="52"/>
      <c r="AT112" s="16" t="s">
        <v>125</v>
      </c>
      <c r="AU112" s="16" t="s">
        <v>83</v>
      </c>
    </row>
    <row r="113" spans="2:65" s="1" customFormat="1" ht="16.5" customHeight="1">
      <c r="B113" s="31"/>
      <c r="C113" s="121" t="s">
        <v>200</v>
      </c>
      <c r="D113" s="121" t="s">
        <v>119</v>
      </c>
      <c r="E113" s="122" t="s">
        <v>201</v>
      </c>
      <c r="F113" s="123" t="s">
        <v>202</v>
      </c>
      <c r="G113" s="124" t="s">
        <v>122</v>
      </c>
      <c r="H113" s="125">
        <v>1</v>
      </c>
      <c r="I113" s="126"/>
      <c r="J113" s="127">
        <f>ROUND(I113*H113,2)</f>
        <v>0</v>
      </c>
      <c r="K113" s="128"/>
      <c r="L113" s="31"/>
      <c r="M113" s="129" t="s">
        <v>19</v>
      </c>
      <c r="N113" s="130" t="s">
        <v>46</v>
      </c>
      <c r="P113" s="131">
        <f>O113*H113</f>
        <v>0</v>
      </c>
      <c r="Q113" s="131">
        <v>0</v>
      </c>
      <c r="R113" s="131">
        <f>Q113*H113</f>
        <v>0</v>
      </c>
      <c r="S113" s="131">
        <v>0</v>
      </c>
      <c r="T113" s="132">
        <f>S113*H113</f>
        <v>0</v>
      </c>
      <c r="AR113" s="133" t="s">
        <v>123</v>
      </c>
      <c r="AT113" s="133" t="s">
        <v>119</v>
      </c>
      <c r="AU113" s="133" t="s">
        <v>83</v>
      </c>
      <c r="AY113" s="16" t="s">
        <v>118</v>
      </c>
      <c r="BE113" s="134">
        <f>IF(N113="základní",J113,0)</f>
        <v>0</v>
      </c>
      <c r="BF113" s="134">
        <f>IF(N113="snížená",J113,0)</f>
        <v>0</v>
      </c>
      <c r="BG113" s="134">
        <f>IF(N113="zákl. přenesená",J113,0)</f>
        <v>0</v>
      </c>
      <c r="BH113" s="134">
        <f>IF(N113="sníž. přenesená",J113,0)</f>
        <v>0</v>
      </c>
      <c r="BI113" s="134">
        <f>IF(N113="nulová",J113,0)</f>
        <v>0</v>
      </c>
      <c r="BJ113" s="16" t="s">
        <v>83</v>
      </c>
      <c r="BK113" s="134">
        <f>ROUND(I113*H113,2)</f>
        <v>0</v>
      </c>
      <c r="BL113" s="16" t="s">
        <v>123</v>
      </c>
      <c r="BM113" s="133" t="s">
        <v>203</v>
      </c>
    </row>
    <row r="114" spans="2:65" s="1" customFormat="1" ht="48.75">
      <c r="B114" s="31"/>
      <c r="D114" s="135" t="s">
        <v>125</v>
      </c>
      <c r="F114" s="136" t="s">
        <v>204</v>
      </c>
      <c r="I114" s="137"/>
      <c r="L114" s="31"/>
      <c r="M114" s="139"/>
      <c r="N114" s="140"/>
      <c r="O114" s="140"/>
      <c r="P114" s="140"/>
      <c r="Q114" s="140"/>
      <c r="R114" s="140"/>
      <c r="S114" s="140"/>
      <c r="T114" s="141"/>
      <c r="AT114" s="16" t="s">
        <v>125</v>
      </c>
      <c r="AU114" s="16" t="s">
        <v>83</v>
      </c>
    </row>
    <row r="115" spans="2:65" s="1" customFormat="1" ht="6.95" customHeight="1"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31"/>
    </row>
  </sheetData>
  <sheetProtection algorithmName="SHA-512" hashValue="U7ockvn4vCVgbi+gTXuHrqj9AngBocm9NyZ5cGiDj3WNeU448rPaIggI4WRLRMEVYF+6CSalyKw3gdvhoMfRPQ==" saltValue="QK5Dy5CpQPAazEdKgWo2XZm/wj4LVl2qiiGkI7rsCrOafezrOq7aqyVmDgXGmkevnI37ov70IBYXIBBfHK/crA==" spinCount="100000" sheet="1" objects="1" scenarios="1" formatColumns="0" formatRows="0" autoFilter="0"/>
  <autoFilter ref="C79:K114" xr:uid="{00000000-0009-0000-0000-000001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8"/>
  <sheetViews>
    <sheetView showGridLines="0" tabSelected="1" topLeftCell="A74" workbookViewId="0">
      <selection activeCell="F94" sqref="F94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6" t="s">
        <v>88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95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97" t="str">
        <f>'Rekapitulace stavby'!K6</f>
        <v>Leska, ř.km 2,360 - 2,850, Znojmo, úprava koryta</v>
      </c>
      <c r="F7" s="298"/>
      <c r="G7" s="298"/>
      <c r="H7" s="298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260" t="s">
        <v>205</v>
      </c>
      <c r="F9" s="299"/>
      <c r="G9" s="299"/>
      <c r="H9" s="299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22. 7. 2022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0" t="str">
        <f>'Rekapitulace stavby'!E14</f>
        <v>Vyplň údaj</v>
      </c>
      <c r="F18" s="281"/>
      <c r="G18" s="281"/>
      <c r="H18" s="281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">
        <v>34</v>
      </c>
      <c r="L23" s="31"/>
    </row>
    <row r="24" spans="2:12" s="1" customFormat="1" ht="18" customHeight="1">
      <c r="B24" s="31"/>
      <c r="E24" s="24" t="s">
        <v>35</v>
      </c>
      <c r="I24" s="26" t="s">
        <v>29</v>
      </c>
      <c r="J24" s="24" t="s">
        <v>36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5"/>
      <c r="E27" s="286" t="s">
        <v>19</v>
      </c>
      <c r="F27" s="286"/>
      <c r="G27" s="286"/>
      <c r="H27" s="286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41</v>
      </c>
      <c r="J30" s="62">
        <f>ROUND(J82,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43</v>
      </c>
      <c r="I32" s="34" t="s">
        <v>42</v>
      </c>
      <c r="J32" s="34" t="s">
        <v>44</v>
      </c>
      <c r="L32" s="31"/>
    </row>
    <row r="33" spans="2:12" s="1" customFormat="1" ht="14.45" customHeight="1">
      <c r="B33" s="31"/>
      <c r="D33" s="51" t="s">
        <v>45</v>
      </c>
      <c r="E33" s="26" t="s">
        <v>46</v>
      </c>
      <c r="F33" s="87">
        <f>ROUND((SUM(BE82:BE127)),  2)</f>
        <v>0</v>
      </c>
      <c r="I33" s="88">
        <v>0.21</v>
      </c>
      <c r="J33" s="87">
        <f>ROUND(((SUM(BE82:BE127))*I33),  2)</f>
        <v>0</v>
      </c>
      <c r="L33" s="31"/>
    </row>
    <row r="34" spans="2:12" s="1" customFormat="1" ht="14.45" customHeight="1">
      <c r="B34" s="31"/>
      <c r="E34" s="26" t="s">
        <v>47</v>
      </c>
      <c r="F34" s="87">
        <f>ROUND((SUM(BF82:BF127)),  2)</f>
        <v>0</v>
      </c>
      <c r="I34" s="88">
        <v>0.12</v>
      </c>
      <c r="J34" s="87">
        <f>ROUND(((SUM(BF82:BF127))*I34),  2)</f>
        <v>0</v>
      </c>
      <c r="L34" s="31"/>
    </row>
    <row r="35" spans="2:12" s="1" customFormat="1" ht="14.45" hidden="1" customHeight="1">
      <c r="B35" s="31"/>
      <c r="E35" s="26" t="s">
        <v>48</v>
      </c>
      <c r="F35" s="87">
        <f>ROUND((SUM(BG82:BG127)),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49</v>
      </c>
      <c r="F36" s="87">
        <f>ROUND((SUM(BH82:BH127)),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50</v>
      </c>
      <c r="F37" s="87">
        <f>ROUND((SUM(BI82:BI127)),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51</v>
      </c>
      <c r="E39" s="53"/>
      <c r="F39" s="53"/>
      <c r="G39" s="91" t="s">
        <v>52</v>
      </c>
      <c r="H39" s="92" t="s">
        <v>53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98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97" t="str">
        <f>E7</f>
        <v>Leska, ř.km 2,360 - 2,850, Znojmo, úprava koryta</v>
      </c>
      <c r="F48" s="298"/>
      <c r="G48" s="298"/>
      <c r="H48" s="298"/>
      <c r="L48" s="31"/>
    </row>
    <row r="49" spans="2:47" s="1" customFormat="1" ht="12" customHeight="1">
      <c r="B49" s="31"/>
      <c r="C49" s="26" t="s">
        <v>96</v>
      </c>
      <c r="L49" s="31"/>
    </row>
    <row r="50" spans="2:47" s="1" customFormat="1" ht="16.5" customHeight="1">
      <c r="B50" s="31"/>
      <c r="E50" s="260" t="str">
        <f>E9</f>
        <v>01 - SO 01 Pročištění koryta toku</v>
      </c>
      <c r="F50" s="299"/>
      <c r="G50" s="299"/>
      <c r="H50" s="299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22. 7. 2022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Povodí Moravy, s.p.</v>
      </c>
      <c r="I54" s="26" t="s">
        <v>33</v>
      </c>
      <c r="J54" s="29" t="str">
        <f>E21</f>
        <v>Ing. Vít Pučálek</v>
      </c>
      <c r="L54" s="31"/>
    </row>
    <row r="55" spans="2:47" s="1" customFormat="1" ht="15.2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>Ing. Vít Pučálek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99</v>
      </c>
      <c r="D57" s="89"/>
      <c r="E57" s="89"/>
      <c r="F57" s="89"/>
      <c r="G57" s="89"/>
      <c r="H57" s="89"/>
      <c r="I57" s="89"/>
      <c r="J57" s="96" t="s">
        <v>100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73</v>
      </c>
      <c r="J59" s="62">
        <f>J82</f>
        <v>0</v>
      </c>
      <c r="L59" s="31"/>
      <c r="AU59" s="16" t="s">
        <v>101</v>
      </c>
    </row>
    <row r="60" spans="2:47" s="8" customFormat="1" ht="24.95" customHeight="1">
      <c r="B60" s="98"/>
      <c r="D60" s="99" t="s">
        <v>206</v>
      </c>
      <c r="E60" s="100"/>
      <c r="F60" s="100"/>
      <c r="G60" s="100"/>
      <c r="H60" s="100"/>
      <c r="I60" s="100"/>
      <c r="J60" s="101">
        <f>J83</f>
        <v>0</v>
      </c>
      <c r="L60" s="98"/>
    </row>
    <row r="61" spans="2:47" s="11" customFormat="1" ht="19.899999999999999" customHeight="1">
      <c r="B61" s="142"/>
      <c r="D61" s="143" t="s">
        <v>207</v>
      </c>
      <c r="E61" s="144"/>
      <c r="F61" s="144"/>
      <c r="G61" s="144"/>
      <c r="H61" s="144"/>
      <c r="I61" s="144"/>
      <c r="J61" s="145">
        <f>J84</f>
        <v>0</v>
      </c>
      <c r="L61" s="142"/>
    </row>
    <row r="62" spans="2:47" s="11" customFormat="1" ht="19.899999999999999" customHeight="1">
      <c r="B62" s="142"/>
      <c r="D62" s="143" t="s">
        <v>208</v>
      </c>
      <c r="E62" s="144"/>
      <c r="F62" s="144"/>
      <c r="G62" s="144"/>
      <c r="H62" s="144"/>
      <c r="I62" s="144"/>
      <c r="J62" s="145">
        <f>J118</f>
        <v>0</v>
      </c>
      <c r="L62" s="142"/>
    </row>
    <row r="63" spans="2:47" s="1" customFormat="1" ht="21.75" customHeight="1">
      <c r="B63" s="31"/>
      <c r="L63" s="31"/>
    </row>
    <row r="64" spans="2:47" s="1" customFormat="1" ht="6.95" customHeight="1"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31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1"/>
    </row>
    <row r="69" spans="2:12" s="1" customFormat="1" ht="24.95" customHeight="1">
      <c r="B69" s="31"/>
      <c r="C69" s="20" t="s">
        <v>103</v>
      </c>
      <c r="L69" s="31"/>
    </row>
    <row r="70" spans="2:12" s="1" customFormat="1" ht="6.95" customHeight="1">
      <c r="B70" s="31"/>
      <c r="L70" s="31"/>
    </row>
    <row r="71" spans="2:12" s="1" customFormat="1" ht="12" customHeight="1">
      <c r="B71" s="31"/>
      <c r="C71" s="26" t="s">
        <v>16</v>
      </c>
      <c r="L71" s="31"/>
    </row>
    <row r="72" spans="2:12" s="1" customFormat="1" ht="16.5" customHeight="1">
      <c r="B72" s="31"/>
      <c r="E72" s="297" t="str">
        <f>E7</f>
        <v>Leska, ř.km 2,360 - 2,850, Znojmo, úprava koryta</v>
      </c>
      <c r="F72" s="298"/>
      <c r="G72" s="298"/>
      <c r="H72" s="298"/>
      <c r="L72" s="31"/>
    </row>
    <row r="73" spans="2:12" s="1" customFormat="1" ht="12" customHeight="1">
      <c r="B73" s="31"/>
      <c r="C73" s="26" t="s">
        <v>96</v>
      </c>
      <c r="L73" s="31"/>
    </row>
    <row r="74" spans="2:12" s="1" customFormat="1" ht="16.5" customHeight="1">
      <c r="B74" s="31"/>
      <c r="E74" s="260" t="str">
        <f>E9</f>
        <v>01 - SO 01 Pročištění koryta toku</v>
      </c>
      <c r="F74" s="299"/>
      <c r="G74" s="299"/>
      <c r="H74" s="299"/>
      <c r="L74" s="31"/>
    </row>
    <row r="75" spans="2:12" s="1" customFormat="1" ht="6.95" customHeight="1">
      <c r="B75" s="31"/>
      <c r="L75" s="31"/>
    </row>
    <row r="76" spans="2:12" s="1" customFormat="1" ht="12" customHeight="1">
      <c r="B76" s="31"/>
      <c r="C76" s="26" t="s">
        <v>21</v>
      </c>
      <c r="F76" s="24" t="str">
        <f>F12</f>
        <v xml:space="preserve"> </v>
      </c>
      <c r="I76" s="26" t="s">
        <v>23</v>
      </c>
      <c r="J76" s="48" t="str">
        <f>IF(J12="","",J12)</f>
        <v>22. 7. 2022</v>
      </c>
      <c r="L76" s="31"/>
    </row>
    <row r="77" spans="2:12" s="1" customFormat="1" ht="6.95" customHeight="1">
      <c r="B77" s="31"/>
      <c r="L77" s="31"/>
    </row>
    <row r="78" spans="2:12" s="1" customFormat="1" ht="15.2" customHeight="1">
      <c r="B78" s="31"/>
      <c r="C78" s="26" t="s">
        <v>25</v>
      </c>
      <c r="F78" s="24" t="str">
        <f>E15</f>
        <v>Povodí Moravy, s.p.</v>
      </c>
      <c r="I78" s="26" t="s">
        <v>33</v>
      </c>
      <c r="J78" s="29" t="str">
        <f>E21</f>
        <v>Ing. Vít Pučálek</v>
      </c>
      <c r="L78" s="31"/>
    </row>
    <row r="79" spans="2:12" s="1" customFormat="1" ht="15.2" customHeight="1">
      <c r="B79" s="31"/>
      <c r="C79" s="26" t="s">
        <v>31</v>
      </c>
      <c r="F79" s="24" t="str">
        <f>IF(E18="","",E18)</f>
        <v>Vyplň údaj</v>
      </c>
      <c r="I79" s="26" t="s">
        <v>38</v>
      </c>
      <c r="J79" s="29" t="str">
        <f>E24</f>
        <v>Ing. Vít Pučálek</v>
      </c>
      <c r="L79" s="31"/>
    </row>
    <row r="80" spans="2:12" s="1" customFormat="1" ht="10.35" customHeight="1">
      <c r="B80" s="31"/>
      <c r="L80" s="31"/>
    </row>
    <row r="81" spans="2:65" s="9" customFormat="1" ht="29.25" customHeight="1">
      <c r="B81" s="102"/>
      <c r="C81" s="103" t="s">
        <v>104</v>
      </c>
      <c r="D81" s="104" t="s">
        <v>60</v>
      </c>
      <c r="E81" s="104" t="s">
        <v>56</v>
      </c>
      <c r="F81" s="104" t="s">
        <v>57</v>
      </c>
      <c r="G81" s="104" t="s">
        <v>105</v>
      </c>
      <c r="H81" s="104" t="s">
        <v>106</v>
      </c>
      <c r="I81" s="104" t="s">
        <v>107</v>
      </c>
      <c r="J81" s="105" t="s">
        <v>100</v>
      </c>
      <c r="K81" s="106" t="s">
        <v>108</v>
      </c>
      <c r="L81" s="102"/>
      <c r="M81" s="55" t="s">
        <v>19</v>
      </c>
      <c r="N81" s="56" t="s">
        <v>45</v>
      </c>
      <c r="O81" s="56" t="s">
        <v>109</v>
      </c>
      <c r="P81" s="56" t="s">
        <v>110</v>
      </c>
      <c r="Q81" s="56" t="s">
        <v>111</v>
      </c>
      <c r="R81" s="56" t="s">
        <v>112</v>
      </c>
      <c r="S81" s="56" t="s">
        <v>113</v>
      </c>
      <c r="T81" s="57" t="s">
        <v>114</v>
      </c>
    </row>
    <row r="82" spans="2:65" s="1" customFormat="1" ht="22.9" customHeight="1">
      <c r="B82" s="31"/>
      <c r="C82" s="60" t="s">
        <v>115</v>
      </c>
      <c r="J82" s="107">
        <f>BK82</f>
        <v>0</v>
      </c>
      <c r="L82" s="31"/>
      <c r="M82" s="58"/>
      <c r="N82" s="49"/>
      <c r="O82" s="49"/>
      <c r="P82" s="108">
        <f>P83</f>
        <v>0</v>
      </c>
      <c r="Q82" s="49"/>
      <c r="R82" s="108">
        <f>R83</f>
        <v>0</v>
      </c>
      <c r="S82" s="49"/>
      <c r="T82" s="109">
        <f>T83</f>
        <v>88</v>
      </c>
      <c r="AT82" s="16" t="s">
        <v>74</v>
      </c>
      <c r="AU82" s="16" t="s">
        <v>101</v>
      </c>
      <c r="BK82" s="110">
        <f>BK83</f>
        <v>0</v>
      </c>
    </row>
    <row r="83" spans="2:65" s="10" customFormat="1" ht="25.9" customHeight="1">
      <c r="B83" s="111"/>
      <c r="D83" s="112" t="s">
        <v>74</v>
      </c>
      <c r="E83" s="113" t="s">
        <v>209</v>
      </c>
      <c r="F83" s="113" t="s">
        <v>210</v>
      </c>
      <c r="I83" s="114"/>
      <c r="J83" s="115">
        <f>BK83</f>
        <v>0</v>
      </c>
      <c r="L83" s="111"/>
      <c r="M83" s="116"/>
      <c r="P83" s="117">
        <f>P84+P118</f>
        <v>0</v>
      </c>
      <c r="R83" s="117">
        <f>R84+R118</f>
        <v>0</v>
      </c>
      <c r="T83" s="118">
        <f>T84+T118</f>
        <v>88</v>
      </c>
      <c r="AR83" s="112" t="s">
        <v>83</v>
      </c>
      <c r="AT83" s="119" t="s">
        <v>74</v>
      </c>
      <c r="AU83" s="119" t="s">
        <v>75</v>
      </c>
      <c r="AY83" s="112" t="s">
        <v>118</v>
      </c>
      <c r="BK83" s="120">
        <f>BK84+BK118</f>
        <v>0</v>
      </c>
    </row>
    <row r="84" spans="2:65" s="10" customFormat="1" ht="22.9" customHeight="1">
      <c r="B84" s="111"/>
      <c r="D84" s="112" t="s">
        <v>74</v>
      </c>
      <c r="E84" s="146" t="s">
        <v>83</v>
      </c>
      <c r="F84" s="146" t="s">
        <v>211</v>
      </c>
      <c r="I84" s="114"/>
      <c r="J84" s="147">
        <f>BK84</f>
        <v>0</v>
      </c>
      <c r="L84" s="111"/>
      <c r="M84" s="116"/>
      <c r="P84" s="117">
        <f>SUM(P85:P117)</f>
        <v>0</v>
      </c>
      <c r="R84" s="117">
        <f>SUM(R85:R117)</f>
        <v>0</v>
      </c>
      <c r="T84" s="118">
        <f>SUM(T85:T117)</f>
        <v>88</v>
      </c>
      <c r="AR84" s="112" t="s">
        <v>83</v>
      </c>
      <c r="AT84" s="119" t="s">
        <v>74</v>
      </c>
      <c r="AU84" s="119" t="s">
        <v>83</v>
      </c>
      <c r="AY84" s="112" t="s">
        <v>118</v>
      </c>
      <c r="BK84" s="120">
        <f>SUM(BK85:BK117)</f>
        <v>0</v>
      </c>
    </row>
    <row r="85" spans="2:65" s="1" customFormat="1" ht="62.65" customHeight="1">
      <c r="B85" s="31"/>
      <c r="C85" s="121" t="s">
        <v>83</v>
      </c>
      <c r="D85" s="121" t="s">
        <v>119</v>
      </c>
      <c r="E85" s="122" t="s">
        <v>212</v>
      </c>
      <c r="F85" s="123" t="s">
        <v>213</v>
      </c>
      <c r="G85" s="124" t="s">
        <v>214</v>
      </c>
      <c r="H85" s="125">
        <v>603</v>
      </c>
      <c r="I85" s="126"/>
      <c r="J85" s="127">
        <f>ROUND(I85*H85,2)</f>
        <v>0</v>
      </c>
      <c r="K85" s="128"/>
      <c r="L85" s="31"/>
      <c r="M85" s="129" t="s">
        <v>19</v>
      </c>
      <c r="N85" s="130" t="s">
        <v>46</v>
      </c>
      <c r="P85" s="131">
        <f>O85*H85</f>
        <v>0</v>
      </c>
      <c r="Q85" s="131">
        <v>0</v>
      </c>
      <c r="R85" s="131">
        <f>Q85*H85</f>
        <v>0</v>
      </c>
      <c r="S85" s="131">
        <v>0</v>
      </c>
      <c r="T85" s="132">
        <f>S85*H85</f>
        <v>0</v>
      </c>
      <c r="AR85" s="133" t="s">
        <v>123</v>
      </c>
      <c r="AT85" s="133" t="s">
        <v>119</v>
      </c>
      <c r="AU85" s="133" t="s">
        <v>85</v>
      </c>
      <c r="AY85" s="16" t="s">
        <v>118</v>
      </c>
      <c r="BE85" s="134">
        <f>IF(N85="základní",J85,0)</f>
        <v>0</v>
      </c>
      <c r="BF85" s="134">
        <f>IF(N85="snížená",J85,0)</f>
        <v>0</v>
      </c>
      <c r="BG85" s="134">
        <f>IF(N85="zákl. přenesená",J85,0)</f>
        <v>0</v>
      </c>
      <c r="BH85" s="134">
        <f>IF(N85="sníž. přenesená",J85,0)</f>
        <v>0</v>
      </c>
      <c r="BI85" s="134">
        <f>IF(N85="nulová",J85,0)</f>
        <v>0</v>
      </c>
      <c r="BJ85" s="16" t="s">
        <v>83</v>
      </c>
      <c r="BK85" s="134">
        <f>ROUND(I85*H85,2)</f>
        <v>0</v>
      </c>
      <c r="BL85" s="16" t="s">
        <v>123</v>
      </c>
      <c r="BM85" s="133" t="s">
        <v>215</v>
      </c>
    </row>
    <row r="86" spans="2:65" s="1" customFormat="1" ht="11.25">
      <c r="B86" s="31"/>
      <c r="D86" s="148" t="s">
        <v>216</v>
      </c>
      <c r="F86" s="149" t="s">
        <v>217</v>
      </c>
      <c r="I86" s="137"/>
      <c r="L86" s="31"/>
      <c r="M86" s="138"/>
      <c r="T86" s="52"/>
      <c r="AT86" s="16" t="s">
        <v>216</v>
      </c>
      <c r="AU86" s="16" t="s">
        <v>85</v>
      </c>
    </row>
    <row r="87" spans="2:65" s="12" customFormat="1" ht="11.25">
      <c r="B87" s="150"/>
      <c r="D87" s="135" t="s">
        <v>218</v>
      </c>
      <c r="E87" s="151" t="s">
        <v>19</v>
      </c>
      <c r="F87" s="152" t="s">
        <v>219</v>
      </c>
      <c r="H87" s="153">
        <v>603</v>
      </c>
      <c r="I87" s="154"/>
      <c r="L87" s="150"/>
      <c r="M87" s="155"/>
      <c r="T87" s="156"/>
      <c r="AT87" s="151" t="s">
        <v>218</v>
      </c>
      <c r="AU87" s="151" t="s">
        <v>85</v>
      </c>
      <c r="AV87" s="12" t="s">
        <v>85</v>
      </c>
      <c r="AW87" s="12" t="s">
        <v>37</v>
      </c>
      <c r="AX87" s="12" t="s">
        <v>75</v>
      </c>
      <c r="AY87" s="151" t="s">
        <v>118</v>
      </c>
    </row>
    <row r="88" spans="2:65" s="13" customFormat="1" ht="11.25">
      <c r="B88" s="157"/>
      <c r="D88" s="135" t="s">
        <v>218</v>
      </c>
      <c r="E88" s="158" t="s">
        <v>19</v>
      </c>
      <c r="F88" s="159" t="s">
        <v>220</v>
      </c>
      <c r="H88" s="160">
        <v>603</v>
      </c>
      <c r="I88" s="161"/>
      <c r="L88" s="157"/>
      <c r="M88" s="162"/>
      <c r="T88" s="163"/>
      <c r="AT88" s="158" t="s">
        <v>218</v>
      </c>
      <c r="AU88" s="158" t="s">
        <v>85</v>
      </c>
      <c r="AV88" s="13" t="s">
        <v>123</v>
      </c>
      <c r="AW88" s="13" t="s">
        <v>37</v>
      </c>
      <c r="AX88" s="13" t="s">
        <v>83</v>
      </c>
      <c r="AY88" s="158" t="s">
        <v>118</v>
      </c>
    </row>
    <row r="89" spans="2:65" s="1" customFormat="1" ht="55.5" customHeight="1">
      <c r="B89" s="31"/>
      <c r="C89" s="121" t="s">
        <v>85</v>
      </c>
      <c r="D89" s="121" t="s">
        <v>119</v>
      </c>
      <c r="E89" s="122" t="s">
        <v>221</v>
      </c>
      <c r="F89" s="123" t="s">
        <v>222</v>
      </c>
      <c r="G89" s="124" t="s">
        <v>214</v>
      </c>
      <c r="H89" s="125">
        <v>28</v>
      </c>
      <c r="I89" s="126"/>
      <c r="J89" s="127">
        <f>ROUND(I89*H89,2)</f>
        <v>0</v>
      </c>
      <c r="K89" s="128"/>
      <c r="L89" s="31"/>
      <c r="M89" s="129" t="s">
        <v>19</v>
      </c>
      <c r="N89" s="130" t="s">
        <v>46</v>
      </c>
      <c r="P89" s="131">
        <f>O89*H89</f>
        <v>0</v>
      </c>
      <c r="Q89" s="131">
        <v>0</v>
      </c>
      <c r="R89" s="131">
        <f>Q89*H89</f>
        <v>0</v>
      </c>
      <c r="S89" s="131">
        <v>2.5</v>
      </c>
      <c r="T89" s="132">
        <f>S89*H89</f>
        <v>70</v>
      </c>
      <c r="AR89" s="133" t="s">
        <v>123</v>
      </c>
      <c r="AT89" s="133" t="s">
        <v>119</v>
      </c>
      <c r="AU89" s="133" t="s">
        <v>85</v>
      </c>
      <c r="AY89" s="16" t="s">
        <v>118</v>
      </c>
      <c r="BE89" s="134">
        <f>IF(N89="základní",J89,0)</f>
        <v>0</v>
      </c>
      <c r="BF89" s="134">
        <f>IF(N89="snížená",J89,0)</f>
        <v>0</v>
      </c>
      <c r="BG89" s="134">
        <f>IF(N89="zákl. přenesená",J89,0)</f>
        <v>0</v>
      </c>
      <c r="BH89" s="134">
        <f>IF(N89="sníž. přenesená",J89,0)</f>
        <v>0</v>
      </c>
      <c r="BI89" s="134">
        <f>IF(N89="nulová",J89,0)</f>
        <v>0</v>
      </c>
      <c r="BJ89" s="16" t="s">
        <v>83</v>
      </c>
      <c r="BK89" s="134">
        <f>ROUND(I89*H89,2)</f>
        <v>0</v>
      </c>
      <c r="BL89" s="16" t="s">
        <v>123</v>
      </c>
      <c r="BM89" s="133" t="s">
        <v>223</v>
      </c>
    </row>
    <row r="90" spans="2:65" s="1" customFormat="1" ht="11.25">
      <c r="B90" s="31"/>
      <c r="D90" s="148" t="s">
        <v>216</v>
      </c>
      <c r="F90" s="149" t="s">
        <v>224</v>
      </c>
      <c r="I90" s="137"/>
      <c r="L90" s="31"/>
      <c r="M90" s="138"/>
      <c r="T90" s="52"/>
      <c r="AT90" s="16" t="s">
        <v>216</v>
      </c>
      <c r="AU90" s="16" t="s">
        <v>85</v>
      </c>
    </row>
    <row r="91" spans="2:65" s="12" customFormat="1" ht="11.25">
      <c r="B91" s="150"/>
      <c r="D91" s="135" t="s">
        <v>218</v>
      </c>
      <c r="E91" s="151" t="s">
        <v>19</v>
      </c>
      <c r="F91" s="152" t="s">
        <v>225</v>
      </c>
      <c r="H91" s="153">
        <v>4</v>
      </c>
      <c r="I91" s="154"/>
      <c r="L91" s="150"/>
      <c r="M91" s="155"/>
      <c r="T91" s="156"/>
      <c r="AT91" s="151" t="s">
        <v>218</v>
      </c>
      <c r="AU91" s="151" t="s">
        <v>85</v>
      </c>
      <c r="AV91" s="12" t="s">
        <v>85</v>
      </c>
      <c r="AW91" s="12" t="s">
        <v>37</v>
      </c>
      <c r="AX91" s="12" t="s">
        <v>75</v>
      </c>
      <c r="AY91" s="151" t="s">
        <v>118</v>
      </c>
    </row>
    <row r="92" spans="2:65" s="12" customFormat="1" ht="11.25">
      <c r="B92" s="150"/>
      <c r="D92" s="135" t="s">
        <v>218</v>
      </c>
      <c r="E92" s="151" t="s">
        <v>19</v>
      </c>
      <c r="F92" s="152" t="s">
        <v>226</v>
      </c>
      <c r="H92" s="153">
        <v>4</v>
      </c>
      <c r="I92" s="154"/>
      <c r="L92" s="150"/>
      <c r="M92" s="155"/>
      <c r="T92" s="156"/>
      <c r="AT92" s="151" t="s">
        <v>218</v>
      </c>
      <c r="AU92" s="151" t="s">
        <v>85</v>
      </c>
      <c r="AV92" s="12" t="s">
        <v>85</v>
      </c>
      <c r="AW92" s="12" t="s">
        <v>37</v>
      </c>
      <c r="AX92" s="12" t="s">
        <v>75</v>
      </c>
      <c r="AY92" s="151" t="s">
        <v>118</v>
      </c>
    </row>
    <row r="93" spans="2:65" s="12" customFormat="1" ht="11.25">
      <c r="B93" s="150"/>
      <c r="D93" s="135" t="s">
        <v>218</v>
      </c>
      <c r="E93" s="151" t="s">
        <v>19</v>
      </c>
      <c r="F93" s="152" t="s">
        <v>678</v>
      </c>
      <c r="H93" s="153">
        <v>10</v>
      </c>
      <c r="I93" s="154"/>
      <c r="L93" s="150"/>
      <c r="M93" s="155"/>
      <c r="T93" s="156"/>
      <c r="AT93" s="151" t="s">
        <v>218</v>
      </c>
      <c r="AU93" s="151" t="s">
        <v>85</v>
      </c>
      <c r="AV93" s="12" t="s">
        <v>85</v>
      </c>
      <c r="AW93" s="12" t="s">
        <v>37</v>
      </c>
      <c r="AX93" s="12" t="s">
        <v>75</v>
      </c>
      <c r="AY93" s="151" t="s">
        <v>118</v>
      </c>
    </row>
    <row r="94" spans="2:65" s="12" customFormat="1" ht="11.25">
      <c r="B94" s="150"/>
      <c r="D94" s="135" t="s">
        <v>218</v>
      </c>
      <c r="E94" s="151" t="s">
        <v>19</v>
      </c>
      <c r="F94" s="152" t="s">
        <v>227</v>
      </c>
      <c r="H94" s="153">
        <v>10</v>
      </c>
      <c r="I94" s="154"/>
      <c r="L94" s="150"/>
      <c r="M94" s="155"/>
      <c r="T94" s="156"/>
      <c r="AT94" s="151" t="s">
        <v>218</v>
      </c>
      <c r="AU94" s="151" t="s">
        <v>85</v>
      </c>
      <c r="AV94" s="12" t="s">
        <v>85</v>
      </c>
      <c r="AW94" s="12" t="s">
        <v>37</v>
      </c>
      <c r="AX94" s="12" t="s">
        <v>75</v>
      </c>
      <c r="AY94" s="151" t="s">
        <v>118</v>
      </c>
    </row>
    <row r="95" spans="2:65" s="13" customFormat="1" ht="11.25">
      <c r="B95" s="157"/>
      <c r="D95" s="135" t="s">
        <v>218</v>
      </c>
      <c r="E95" s="158" t="s">
        <v>19</v>
      </c>
      <c r="F95" s="159" t="s">
        <v>220</v>
      </c>
      <c r="H95" s="160">
        <v>28</v>
      </c>
      <c r="I95" s="161"/>
      <c r="L95" s="157"/>
      <c r="M95" s="162"/>
      <c r="T95" s="163"/>
      <c r="AT95" s="158" t="s">
        <v>218</v>
      </c>
      <c r="AU95" s="158" t="s">
        <v>85</v>
      </c>
      <c r="AV95" s="13" t="s">
        <v>123</v>
      </c>
      <c r="AW95" s="13" t="s">
        <v>37</v>
      </c>
      <c r="AX95" s="13" t="s">
        <v>83</v>
      </c>
      <c r="AY95" s="158" t="s">
        <v>118</v>
      </c>
    </row>
    <row r="96" spans="2:65" s="1" customFormat="1" ht="62.65" customHeight="1">
      <c r="B96" s="31"/>
      <c r="C96" s="121" t="s">
        <v>131</v>
      </c>
      <c r="D96" s="121" t="s">
        <v>119</v>
      </c>
      <c r="E96" s="122" t="s">
        <v>228</v>
      </c>
      <c r="F96" s="123" t="s">
        <v>229</v>
      </c>
      <c r="G96" s="124" t="s">
        <v>214</v>
      </c>
      <c r="H96" s="125">
        <v>603</v>
      </c>
      <c r="I96" s="126"/>
      <c r="J96" s="127">
        <f>ROUND(I96*H96,2)</f>
        <v>0</v>
      </c>
      <c r="K96" s="128"/>
      <c r="L96" s="31"/>
      <c r="M96" s="129" t="s">
        <v>19</v>
      </c>
      <c r="N96" s="130" t="s">
        <v>46</v>
      </c>
      <c r="P96" s="131">
        <f>O96*H96</f>
        <v>0</v>
      </c>
      <c r="Q96" s="131">
        <v>0</v>
      </c>
      <c r="R96" s="131">
        <f>Q96*H96</f>
        <v>0</v>
      </c>
      <c r="S96" s="131">
        <v>0</v>
      </c>
      <c r="T96" s="132">
        <f>S96*H96</f>
        <v>0</v>
      </c>
      <c r="AR96" s="133" t="s">
        <v>123</v>
      </c>
      <c r="AT96" s="133" t="s">
        <v>119</v>
      </c>
      <c r="AU96" s="133" t="s">
        <v>85</v>
      </c>
      <c r="AY96" s="16" t="s">
        <v>118</v>
      </c>
      <c r="BE96" s="134">
        <f>IF(N96="základní",J96,0)</f>
        <v>0</v>
      </c>
      <c r="BF96" s="134">
        <f>IF(N96="snížená",J96,0)</f>
        <v>0</v>
      </c>
      <c r="BG96" s="134">
        <f>IF(N96="zákl. přenesená",J96,0)</f>
        <v>0</v>
      </c>
      <c r="BH96" s="134">
        <f>IF(N96="sníž. přenesená",J96,0)</f>
        <v>0</v>
      </c>
      <c r="BI96" s="134">
        <f>IF(N96="nulová",J96,0)</f>
        <v>0</v>
      </c>
      <c r="BJ96" s="16" t="s">
        <v>83</v>
      </c>
      <c r="BK96" s="134">
        <f>ROUND(I96*H96,2)</f>
        <v>0</v>
      </c>
      <c r="BL96" s="16" t="s">
        <v>123</v>
      </c>
      <c r="BM96" s="133" t="s">
        <v>230</v>
      </c>
    </row>
    <row r="97" spans="2:65" s="1" customFormat="1" ht="11.25">
      <c r="B97" s="31"/>
      <c r="D97" s="148" t="s">
        <v>216</v>
      </c>
      <c r="F97" s="149" t="s">
        <v>231</v>
      </c>
      <c r="I97" s="137"/>
      <c r="L97" s="31"/>
      <c r="M97" s="138"/>
      <c r="T97" s="52"/>
      <c r="AT97" s="16" t="s">
        <v>216</v>
      </c>
      <c r="AU97" s="16" t="s">
        <v>85</v>
      </c>
    </row>
    <row r="98" spans="2:65" s="12" customFormat="1" ht="11.25">
      <c r="B98" s="150"/>
      <c r="D98" s="135" t="s">
        <v>218</v>
      </c>
      <c r="E98" s="151" t="s">
        <v>19</v>
      </c>
      <c r="F98" s="152" t="s">
        <v>219</v>
      </c>
      <c r="H98" s="153">
        <v>603</v>
      </c>
      <c r="I98" s="154"/>
      <c r="L98" s="150"/>
      <c r="M98" s="155"/>
      <c r="T98" s="156"/>
      <c r="AT98" s="151" t="s">
        <v>218</v>
      </c>
      <c r="AU98" s="151" t="s">
        <v>85</v>
      </c>
      <c r="AV98" s="12" t="s">
        <v>85</v>
      </c>
      <c r="AW98" s="12" t="s">
        <v>37</v>
      </c>
      <c r="AX98" s="12" t="s">
        <v>75</v>
      </c>
      <c r="AY98" s="151" t="s">
        <v>118</v>
      </c>
    </row>
    <row r="99" spans="2:65" s="13" customFormat="1" ht="11.25">
      <c r="B99" s="157"/>
      <c r="D99" s="135" t="s">
        <v>218</v>
      </c>
      <c r="E99" s="158" t="s">
        <v>19</v>
      </c>
      <c r="F99" s="159" t="s">
        <v>220</v>
      </c>
      <c r="H99" s="160">
        <v>603</v>
      </c>
      <c r="I99" s="161"/>
      <c r="L99" s="157"/>
      <c r="M99" s="162"/>
      <c r="T99" s="163"/>
      <c r="AT99" s="158" t="s">
        <v>218</v>
      </c>
      <c r="AU99" s="158" t="s">
        <v>85</v>
      </c>
      <c r="AV99" s="13" t="s">
        <v>123</v>
      </c>
      <c r="AW99" s="13" t="s">
        <v>37</v>
      </c>
      <c r="AX99" s="13" t="s">
        <v>83</v>
      </c>
      <c r="AY99" s="158" t="s">
        <v>118</v>
      </c>
    </row>
    <row r="100" spans="2:65" s="1" customFormat="1" ht="24.2" customHeight="1">
      <c r="B100" s="31"/>
      <c r="C100" s="121" t="s">
        <v>123</v>
      </c>
      <c r="D100" s="121" t="s">
        <v>119</v>
      </c>
      <c r="E100" s="122" t="s">
        <v>232</v>
      </c>
      <c r="F100" s="123" t="s">
        <v>233</v>
      </c>
      <c r="G100" s="124" t="s">
        <v>214</v>
      </c>
      <c r="H100" s="125">
        <v>603</v>
      </c>
      <c r="I100" s="126"/>
      <c r="J100" s="127">
        <f>ROUND(I100*H100,2)</f>
        <v>0</v>
      </c>
      <c r="K100" s="128"/>
      <c r="L100" s="31"/>
      <c r="M100" s="129" t="s">
        <v>19</v>
      </c>
      <c r="N100" s="130" t="s">
        <v>46</v>
      </c>
      <c r="P100" s="131">
        <f>O100*H100</f>
        <v>0</v>
      </c>
      <c r="Q100" s="131">
        <v>0</v>
      </c>
      <c r="R100" s="131">
        <f>Q100*H100</f>
        <v>0</v>
      </c>
      <c r="S100" s="131">
        <v>0</v>
      </c>
      <c r="T100" s="132">
        <f>S100*H100</f>
        <v>0</v>
      </c>
      <c r="AR100" s="133" t="s">
        <v>123</v>
      </c>
      <c r="AT100" s="133" t="s">
        <v>119</v>
      </c>
      <c r="AU100" s="133" t="s">
        <v>85</v>
      </c>
      <c r="AY100" s="16" t="s">
        <v>118</v>
      </c>
      <c r="BE100" s="134">
        <f>IF(N100="základní",J100,0)</f>
        <v>0</v>
      </c>
      <c r="BF100" s="134">
        <f>IF(N100="snížená",J100,0)</f>
        <v>0</v>
      </c>
      <c r="BG100" s="134">
        <f>IF(N100="zákl. přenesená",J100,0)</f>
        <v>0</v>
      </c>
      <c r="BH100" s="134">
        <f>IF(N100="sníž. přenesená",J100,0)</f>
        <v>0</v>
      </c>
      <c r="BI100" s="134">
        <f>IF(N100="nulová",J100,0)</f>
        <v>0</v>
      </c>
      <c r="BJ100" s="16" t="s">
        <v>83</v>
      </c>
      <c r="BK100" s="134">
        <f>ROUND(I100*H100,2)</f>
        <v>0</v>
      </c>
      <c r="BL100" s="16" t="s">
        <v>123</v>
      </c>
      <c r="BM100" s="133" t="s">
        <v>234</v>
      </c>
    </row>
    <row r="101" spans="2:65" s="1" customFormat="1" ht="11.25">
      <c r="B101" s="31"/>
      <c r="D101" s="148" t="s">
        <v>216</v>
      </c>
      <c r="F101" s="149" t="s">
        <v>235</v>
      </c>
      <c r="I101" s="137"/>
      <c r="L101" s="31"/>
      <c r="M101" s="138"/>
      <c r="T101" s="52"/>
      <c r="AT101" s="16" t="s">
        <v>216</v>
      </c>
      <c r="AU101" s="16" t="s">
        <v>85</v>
      </c>
    </row>
    <row r="102" spans="2:65" s="12" customFormat="1" ht="11.25">
      <c r="B102" s="150"/>
      <c r="D102" s="135" t="s">
        <v>218</v>
      </c>
      <c r="E102" s="151" t="s">
        <v>19</v>
      </c>
      <c r="F102" s="152" t="s">
        <v>219</v>
      </c>
      <c r="H102" s="153">
        <v>603</v>
      </c>
      <c r="I102" s="154"/>
      <c r="L102" s="150"/>
      <c r="M102" s="155"/>
      <c r="T102" s="156"/>
      <c r="AT102" s="151" t="s">
        <v>218</v>
      </c>
      <c r="AU102" s="151" t="s">
        <v>85</v>
      </c>
      <c r="AV102" s="12" t="s">
        <v>85</v>
      </c>
      <c r="AW102" s="12" t="s">
        <v>37</v>
      </c>
      <c r="AX102" s="12" t="s">
        <v>75</v>
      </c>
      <c r="AY102" s="151" t="s">
        <v>118</v>
      </c>
    </row>
    <row r="103" spans="2:65" s="13" customFormat="1" ht="11.25">
      <c r="B103" s="157"/>
      <c r="D103" s="135" t="s">
        <v>218</v>
      </c>
      <c r="E103" s="158" t="s">
        <v>19</v>
      </c>
      <c r="F103" s="159" t="s">
        <v>220</v>
      </c>
      <c r="H103" s="160">
        <v>603</v>
      </c>
      <c r="I103" s="161"/>
      <c r="L103" s="157"/>
      <c r="M103" s="162"/>
      <c r="T103" s="163"/>
      <c r="AT103" s="158" t="s">
        <v>218</v>
      </c>
      <c r="AU103" s="158" t="s">
        <v>85</v>
      </c>
      <c r="AV103" s="13" t="s">
        <v>123</v>
      </c>
      <c r="AW103" s="13" t="s">
        <v>37</v>
      </c>
      <c r="AX103" s="13" t="s">
        <v>83</v>
      </c>
      <c r="AY103" s="158" t="s">
        <v>118</v>
      </c>
    </row>
    <row r="104" spans="2:65" s="1" customFormat="1" ht="16.5" customHeight="1">
      <c r="B104" s="31"/>
      <c r="C104" s="121" t="s">
        <v>117</v>
      </c>
      <c r="D104" s="121" t="s">
        <v>119</v>
      </c>
      <c r="E104" s="122" t="s">
        <v>236</v>
      </c>
      <c r="F104" s="123" t="s">
        <v>237</v>
      </c>
      <c r="G104" s="124" t="s">
        <v>238</v>
      </c>
      <c r="H104" s="125">
        <v>10</v>
      </c>
      <c r="I104" s="126"/>
      <c r="J104" s="127">
        <f>ROUND(I104*H104,2)</f>
        <v>0</v>
      </c>
      <c r="K104" s="128"/>
      <c r="L104" s="31"/>
      <c r="M104" s="129" t="s">
        <v>19</v>
      </c>
      <c r="N104" s="130" t="s">
        <v>46</v>
      </c>
      <c r="P104" s="131">
        <f>O104*H104</f>
        <v>0</v>
      </c>
      <c r="Q104" s="131">
        <v>0</v>
      </c>
      <c r="R104" s="131">
        <f>Q104*H104</f>
        <v>0</v>
      </c>
      <c r="S104" s="131">
        <v>1.8</v>
      </c>
      <c r="T104" s="132">
        <f>S104*H104</f>
        <v>18</v>
      </c>
      <c r="AR104" s="133" t="s">
        <v>123</v>
      </c>
      <c r="AT104" s="133" t="s">
        <v>119</v>
      </c>
      <c r="AU104" s="133" t="s">
        <v>85</v>
      </c>
      <c r="AY104" s="16" t="s">
        <v>118</v>
      </c>
      <c r="BE104" s="134">
        <f>IF(N104="základní",J104,0)</f>
        <v>0</v>
      </c>
      <c r="BF104" s="134">
        <f>IF(N104="snížená",J104,0)</f>
        <v>0</v>
      </c>
      <c r="BG104" s="134">
        <f>IF(N104="zákl. přenesená",J104,0)</f>
        <v>0</v>
      </c>
      <c r="BH104" s="134">
        <f>IF(N104="sníž. přenesená",J104,0)</f>
        <v>0</v>
      </c>
      <c r="BI104" s="134">
        <f>IF(N104="nulová",J104,0)</f>
        <v>0</v>
      </c>
      <c r="BJ104" s="16" t="s">
        <v>83</v>
      </c>
      <c r="BK104" s="134">
        <f>ROUND(I104*H104,2)</f>
        <v>0</v>
      </c>
      <c r="BL104" s="16" t="s">
        <v>123</v>
      </c>
      <c r="BM104" s="133" t="s">
        <v>239</v>
      </c>
    </row>
    <row r="105" spans="2:65" s="1" customFormat="1" ht="29.25">
      <c r="B105" s="31"/>
      <c r="D105" s="135" t="s">
        <v>125</v>
      </c>
      <c r="F105" s="136" t="s">
        <v>240</v>
      </c>
      <c r="I105" s="137"/>
      <c r="L105" s="31"/>
      <c r="M105" s="138"/>
      <c r="T105" s="52"/>
      <c r="AT105" s="16" t="s">
        <v>125</v>
      </c>
      <c r="AU105" s="16" t="s">
        <v>85</v>
      </c>
    </row>
    <row r="106" spans="2:65" s="1" customFormat="1" ht="16.5" customHeight="1">
      <c r="B106" s="31"/>
      <c r="C106" s="121" t="s">
        <v>144</v>
      </c>
      <c r="D106" s="121" t="s">
        <v>119</v>
      </c>
      <c r="E106" s="122" t="s">
        <v>241</v>
      </c>
      <c r="F106" s="123" t="s">
        <v>242</v>
      </c>
      <c r="G106" s="124" t="s">
        <v>243</v>
      </c>
      <c r="H106" s="125">
        <v>1085.4000000000001</v>
      </c>
      <c r="I106" s="126"/>
      <c r="J106" s="127">
        <f>ROUND(I106*H106,2)</f>
        <v>0</v>
      </c>
      <c r="K106" s="128"/>
      <c r="L106" s="31"/>
      <c r="M106" s="129" t="s">
        <v>19</v>
      </c>
      <c r="N106" s="130" t="s">
        <v>46</v>
      </c>
      <c r="P106" s="131">
        <f>O106*H106</f>
        <v>0</v>
      </c>
      <c r="Q106" s="131">
        <v>0</v>
      </c>
      <c r="R106" s="131">
        <f>Q106*H106</f>
        <v>0</v>
      </c>
      <c r="S106" s="131">
        <v>0</v>
      </c>
      <c r="T106" s="132">
        <f>S106*H106</f>
        <v>0</v>
      </c>
      <c r="AR106" s="133" t="s">
        <v>123</v>
      </c>
      <c r="AT106" s="133" t="s">
        <v>119</v>
      </c>
      <c r="AU106" s="133" t="s">
        <v>85</v>
      </c>
      <c r="AY106" s="16" t="s">
        <v>118</v>
      </c>
      <c r="BE106" s="134">
        <f>IF(N106="základní",J106,0)</f>
        <v>0</v>
      </c>
      <c r="BF106" s="134">
        <f>IF(N106="snížená",J106,0)</f>
        <v>0</v>
      </c>
      <c r="BG106" s="134">
        <f>IF(N106="zákl. přenesená",J106,0)</f>
        <v>0</v>
      </c>
      <c r="BH106" s="134">
        <f>IF(N106="sníž. přenesená",J106,0)</f>
        <v>0</v>
      </c>
      <c r="BI106" s="134">
        <f>IF(N106="nulová",J106,0)</f>
        <v>0</v>
      </c>
      <c r="BJ106" s="16" t="s">
        <v>83</v>
      </c>
      <c r="BK106" s="134">
        <f>ROUND(I106*H106,2)</f>
        <v>0</v>
      </c>
      <c r="BL106" s="16" t="s">
        <v>123</v>
      </c>
      <c r="BM106" s="133" t="s">
        <v>244</v>
      </c>
    </row>
    <row r="107" spans="2:65" s="1" customFormat="1" ht="58.5">
      <c r="B107" s="31"/>
      <c r="D107" s="135" t="s">
        <v>125</v>
      </c>
      <c r="F107" s="136" t="s">
        <v>245</v>
      </c>
      <c r="I107" s="137"/>
      <c r="L107" s="31"/>
      <c r="M107" s="138"/>
      <c r="T107" s="52"/>
      <c r="AT107" s="16" t="s">
        <v>125</v>
      </c>
      <c r="AU107" s="16" t="s">
        <v>85</v>
      </c>
    </row>
    <row r="108" spans="2:65" s="1" customFormat="1" ht="44.25" customHeight="1">
      <c r="B108" s="31"/>
      <c r="C108" s="121" t="s">
        <v>149</v>
      </c>
      <c r="D108" s="121" t="s">
        <v>119</v>
      </c>
      <c r="E108" s="122" t="s">
        <v>246</v>
      </c>
      <c r="F108" s="123" t="s">
        <v>247</v>
      </c>
      <c r="G108" s="124" t="s">
        <v>243</v>
      </c>
      <c r="H108" s="125">
        <v>1085.4000000000001</v>
      </c>
      <c r="I108" s="126"/>
      <c r="J108" s="127">
        <f>ROUND(I108*H108,2)</f>
        <v>0</v>
      </c>
      <c r="K108" s="128"/>
      <c r="L108" s="31"/>
      <c r="M108" s="129" t="s">
        <v>19</v>
      </c>
      <c r="N108" s="130" t="s">
        <v>46</v>
      </c>
      <c r="P108" s="131">
        <f>O108*H108</f>
        <v>0</v>
      </c>
      <c r="Q108" s="131">
        <v>0</v>
      </c>
      <c r="R108" s="131">
        <f>Q108*H108</f>
        <v>0</v>
      </c>
      <c r="S108" s="131">
        <v>0</v>
      </c>
      <c r="T108" s="132">
        <f>S108*H108</f>
        <v>0</v>
      </c>
      <c r="AR108" s="133" t="s">
        <v>123</v>
      </c>
      <c r="AT108" s="133" t="s">
        <v>119</v>
      </c>
      <c r="AU108" s="133" t="s">
        <v>85</v>
      </c>
      <c r="AY108" s="16" t="s">
        <v>118</v>
      </c>
      <c r="BE108" s="134">
        <f>IF(N108="základní",J108,0)</f>
        <v>0</v>
      </c>
      <c r="BF108" s="134">
        <f>IF(N108="snížená",J108,0)</f>
        <v>0</v>
      </c>
      <c r="BG108" s="134">
        <f>IF(N108="zákl. přenesená",J108,0)</f>
        <v>0</v>
      </c>
      <c r="BH108" s="134">
        <f>IF(N108="sníž. přenesená",J108,0)</f>
        <v>0</v>
      </c>
      <c r="BI108" s="134">
        <f>IF(N108="nulová",J108,0)</f>
        <v>0</v>
      </c>
      <c r="BJ108" s="16" t="s">
        <v>83</v>
      </c>
      <c r="BK108" s="134">
        <f>ROUND(I108*H108,2)</f>
        <v>0</v>
      </c>
      <c r="BL108" s="16" t="s">
        <v>123</v>
      </c>
      <c r="BM108" s="133" t="s">
        <v>248</v>
      </c>
    </row>
    <row r="109" spans="2:65" s="1" customFormat="1" ht="11.25">
      <c r="B109" s="31"/>
      <c r="D109" s="148" t="s">
        <v>216</v>
      </c>
      <c r="F109" s="149" t="s">
        <v>249</v>
      </c>
      <c r="I109" s="137"/>
      <c r="L109" s="31"/>
      <c r="M109" s="138"/>
      <c r="T109" s="52"/>
      <c r="AT109" s="16" t="s">
        <v>216</v>
      </c>
      <c r="AU109" s="16" t="s">
        <v>85</v>
      </c>
    </row>
    <row r="110" spans="2:65" s="12" customFormat="1" ht="11.25">
      <c r="B110" s="150"/>
      <c r="D110" s="135" t="s">
        <v>218</v>
      </c>
      <c r="E110" s="151" t="s">
        <v>19</v>
      </c>
      <c r="F110" s="152" t="s">
        <v>250</v>
      </c>
      <c r="H110" s="153">
        <v>1085.4000000000001</v>
      </c>
      <c r="I110" s="154"/>
      <c r="L110" s="150"/>
      <c r="M110" s="155"/>
      <c r="T110" s="156"/>
      <c r="AT110" s="151" t="s">
        <v>218</v>
      </c>
      <c r="AU110" s="151" t="s">
        <v>85</v>
      </c>
      <c r="AV110" s="12" t="s">
        <v>85</v>
      </c>
      <c r="AW110" s="12" t="s">
        <v>37</v>
      </c>
      <c r="AX110" s="12" t="s">
        <v>75</v>
      </c>
      <c r="AY110" s="151" t="s">
        <v>118</v>
      </c>
    </row>
    <row r="111" spans="2:65" s="13" customFormat="1" ht="11.25">
      <c r="B111" s="157"/>
      <c r="D111" s="135" t="s">
        <v>218</v>
      </c>
      <c r="E111" s="158" t="s">
        <v>19</v>
      </c>
      <c r="F111" s="159" t="s">
        <v>220</v>
      </c>
      <c r="H111" s="160">
        <v>1085.4000000000001</v>
      </c>
      <c r="I111" s="161"/>
      <c r="L111" s="157"/>
      <c r="M111" s="162"/>
      <c r="T111" s="163"/>
      <c r="AT111" s="158" t="s">
        <v>218</v>
      </c>
      <c r="AU111" s="158" t="s">
        <v>85</v>
      </c>
      <c r="AV111" s="13" t="s">
        <v>123</v>
      </c>
      <c r="AW111" s="13" t="s">
        <v>37</v>
      </c>
      <c r="AX111" s="13" t="s">
        <v>83</v>
      </c>
      <c r="AY111" s="158" t="s">
        <v>118</v>
      </c>
    </row>
    <row r="112" spans="2:65" s="1" customFormat="1" ht="37.9" customHeight="1">
      <c r="B112" s="31"/>
      <c r="C112" s="121" t="s">
        <v>154</v>
      </c>
      <c r="D112" s="121" t="s">
        <v>119</v>
      </c>
      <c r="E112" s="122" t="s">
        <v>251</v>
      </c>
      <c r="F112" s="123" t="s">
        <v>252</v>
      </c>
      <c r="G112" s="124" t="s">
        <v>214</v>
      </c>
      <c r="H112" s="125">
        <v>603</v>
      </c>
      <c r="I112" s="126"/>
      <c r="J112" s="127">
        <f>ROUND(I112*H112,2)</f>
        <v>0</v>
      </c>
      <c r="K112" s="128"/>
      <c r="L112" s="31"/>
      <c r="M112" s="129" t="s">
        <v>19</v>
      </c>
      <c r="N112" s="130" t="s">
        <v>46</v>
      </c>
      <c r="P112" s="131">
        <f>O112*H112</f>
        <v>0</v>
      </c>
      <c r="Q112" s="131">
        <v>0</v>
      </c>
      <c r="R112" s="131">
        <f>Q112*H112</f>
        <v>0</v>
      </c>
      <c r="S112" s="131">
        <v>0</v>
      </c>
      <c r="T112" s="132">
        <f>S112*H112</f>
        <v>0</v>
      </c>
      <c r="AR112" s="133" t="s">
        <v>123</v>
      </c>
      <c r="AT112" s="133" t="s">
        <v>119</v>
      </c>
      <c r="AU112" s="133" t="s">
        <v>85</v>
      </c>
      <c r="AY112" s="16" t="s">
        <v>118</v>
      </c>
      <c r="BE112" s="134">
        <f>IF(N112="základní",J112,0)</f>
        <v>0</v>
      </c>
      <c r="BF112" s="134">
        <f>IF(N112="snížená",J112,0)</f>
        <v>0</v>
      </c>
      <c r="BG112" s="134">
        <f>IF(N112="zákl. přenesená",J112,0)</f>
        <v>0</v>
      </c>
      <c r="BH112" s="134">
        <f>IF(N112="sníž. přenesená",J112,0)</f>
        <v>0</v>
      </c>
      <c r="BI112" s="134">
        <f>IF(N112="nulová",J112,0)</f>
        <v>0</v>
      </c>
      <c r="BJ112" s="16" t="s">
        <v>83</v>
      </c>
      <c r="BK112" s="134">
        <f>ROUND(I112*H112,2)</f>
        <v>0</v>
      </c>
      <c r="BL112" s="16" t="s">
        <v>123</v>
      </c>
      <c r="BM112" s="133" t="s">
        <v>253</v>
      </c>
    </row>
    <row r="113" spans="2:65" s="1" customFormat="1" ht="11.25">
      <c r="B113" s="31"/>
      <c r="D113" s="148" t="s">
        <v>216</v>
      </c>
      <c r="F113" s="149" t="s">
        <v>254</v>
      </c>
      <c r="I113" s="137"/>
      <c r="L113" s="31"/>
      <c r="M113" s="138"/>
      <c r="T113" s="52"/>
      <c r="AT113" s="16" t="s">
        <v>216</v>
      </c>
      <c r="AU113" s="16" t="s">
        <v>85</v>
      </c>
    </row>
    <row r="114" spans="2:65" s="12" customFormat="1" ht="11.25">
      <c r="B114" s="150"/>
      <c r="D114" s="135" t="s">
        <v>218</v>
      </c>
      <c r="E114" s="151" t="s">
        <v>19</v>
      </c>
      <c r="F114" s="152" t="s">
        <v>219</v>
      </c>
      <c r="H114" s="153">
        <v>603</v>
      </c>
      <c r="I114" s="154"/>
      <c r="L114" s="150"/>
      <c r="M114" s="155"/>
      <c r="T114" s="156"/>
      <c r="AT114" s="151" t="s">
        <v>218</v>
      </c>
      <c r="AU114" s="151" t="s">
        <v>85</v>
      </c>
      <c r="AV114" s="12" t="s">
        <v>85</v>
      </c>
      <c r="AW114" s="12" t="s">
        <v>37</v>
      </c>
      <c r="AX114" s="12" t="s">
        <v>75</v>
      </c>
      <c r="AY114" s="151" t="s">
        <v>118</v>
      </c>
    </row>
    <row r="115" spans="2:65" s="13" customFormat="1" ht="11.25">
      <c r="B115" s="157"/>
      <c r="D115" s="135" t="s">
        <v>218</v>
      </c>
      <c r="E115" s="158" t="s">
        <v>19</v>
      </c>
      <c r="F115" s="159" t="s">
        <v>220</v>
      </c>
      <c r="H115" s="160">
        <v>603</v>
      </c>
      <c r="I115" s="161"/>
      <c r="L115" s="157"/>
      <c r="M115" s="162"/>
      <c r="T115" s="163"/>
      <c r="AT115" s="158" t="s">
        <v>218</v>
      </c>
      <c r="AU115" s="158" t="s">
        <v>85</v>
      </c>
      <c r="AV115" s="13" t="s">
        <v>123</v>
      </c>
      <c r="AW115" s="13" t="s">
        <v>37</v>
      </c>
      <c r="AX115" s="13" t="s">
        <v>83</v>
      </c>
      <c r="AY115" s="158" t="s">
        <v>118</v>
      </c>
    </row>
    <row r="116" spans="2:65" s="1" customFormat="1" ht="16.5" customHeight="1">
      <c r="B116" s="31"/>
      <c r="C116" s="121" t="s">
        <v>159</v>
      </c>
      <c r="D116" s="121" t="s">
        <v>119</v>
      </c>
      <c r="E116" s="122" t="s">
        <v>255</v>
      </c>
      <c r="F116" s="123" t="s">
        <v>256</v>
      </c>
      <c r="G116" s="124" t="s">
        <v>214</v>
      </c>
      <c r="H116" s="125">
        <v>603</v>
      </c>
      <c r="I116" s="126"/>
      <c r="J116" s="127">
        <f>ROUND(I116*H116,2)</f>
        <v>0</v>
      </c>
      <c r="K116" s="128"/>
      <c r="L116" s="31"/>
      <c r="M116" s="129" t="s">
        <v>19</v>
      </c>
      <c r="N116" s="130" t="s">
        <v>46</v>
      </c>
      <c r="P116" s="131">
        <f>O116*H116</f>
        <v>0</v>
      </c>
      <c r="Q116" s="131">
        <v>0</v>
      </c>
      <c r="R116" s="131">
        <f>Q116*H116</f>
        <v>0</v>
      </c>
      <c r="S116" s="131">
        <v>0</v>
      </c>
      <c r="T116" s="132">
        <f>S116*H116</f>
        <v>0</v>
      </c>
      <c r="AR116" s="133" t="s">
        <v>123</v>
      </c>
      <c r="AT116" s="133" t="s">
        <v>119</v>
      </c>
      <c r="AU116" s="133" t="s">
        <v>85</v>
      </c>
      <c r="AY116" s="16" t="s">
        <v>118</v>
      </c>
      <c r="BE116" s="134">
        <f>IF(N116="základní",J116,0)</f>
        <v>0</v>
      </c>
      <c r="BF116" s="134">
        <f>IF(N116="snížená",J116,0)</f>
        <v>0</v>
      </c>
      <c r="BG116" s="134">
        <f>IF(N116="zákl. přenesená",J116,0)</f>
        <v>0</v>
      </c>
      <c r="BH116" s="134">
        <f>IF(N116="sníž. přenesená",J116,0)</f>
        <v>0</v>
      </c>
      <c r="BI116" s="134">
        <f>IF(N116="nulová",J116,0)</f>
        <v>0</v>
      </c>
      <c r="BJ116" s="16" t="s">
        <v>83</v>
      </c>
      <c r="BK116" s="134">
        <f>ROUND(I116*H116,2)</f>
        <v>0</v>
      </c>
      <c r="BL116" s="16" t="s">
        <v>123</v>
      </c>
      <c r="BM116" s="133" t="s">
        <v>257</v>
      </c>
    </row>
    <row r="117" spans="2:65" s="1" customFormat="1" ht="29.25">
      <c r="B117" s="31"/>
      <c r="D117" s="135" t="s">
        <v>125</v>
      </c>
      <c r="F117" s="136" t="s">
        <v>258</v>
      </c>
      <c r="I117" s="137"/>
      <c r="L117" s="31"/>
      <c r="M117" s="138"/>
      <c r="T117" s="52"/>
      <c r="AT117" s="16" t="s">
        <v>125</v>
      </c>
      <c r="AU117" s="16" t="s">
        <v>85</v>
      </c>
    </row>
    <row r="118" spans="2:65" s="10" customFormat="1" ht="22.9" customHeight="1">
      <c r="B118" s="111"/>
      <c r="D118" s="112" t="s">
        <v>74</v>
      </c>
      <c r="E118" s="146" t="s">
        <v>259</v>
      </c>
      <c r="F118" s="146" t="s">
        <v>260</v>
      </c>
      <c r="I118" s="114"/>
      <c r="J118" s="147">
        <f>BK118</f>
        <v>0</v>
      </c>
      <c r="L118" s="111"/>
      <c r="M118" s="116"/>
      <c r="P118" s="117">
        <f>SUM(P119:P127)</f>
        <v>0</v>
      </c>
      <c r="R118" s="117">
        <f>SUM(R119:R127)</f>
        <v>0</v>
      </c>
      <c r="T118" s="118">
        <f>SUM(T119:T127)</f>
        <v>0</v>
      </c>
      <c r="AR118" s="112" t="s">
        <v>83</v>
      </c>
      <c r="AT118" s="119" t="s">
        <v>74</v>
      </c>
      <c r="AU118" s="119" t="s">
        <v>83</v>
      </c>
      <c r="AY118" s="112" t="s">
        <v>118</v>
      </c>
      <c r="BK118" s="120">
        <f>SUM(BK119:BK127)</f>
        <v>0</v>
      </c>
    </row>
    <row r="119" spans="2:65" s="1" customFormat="1" ht="37.9" customHeight="1">
      <c r="B119" s="31"/>
      <c r="C119" s="121" t="s">
        <v>164</v>
      </c>
      <c r="D119" s="121" t="s">
        <v>119</v>
      </c>
      <c r="E119" s="122" t="s">
        <v>261</v>
      </c>
      <c r="F119" s="123" t="s">
        <v>262</v>
      </c>
      <c r="G119" s="124" t="s">
        <v>243</v>
      </c>
      <c r="H119" s="125">
        <v>88</v>
      </c>
      <c r="I119" s="126"/>
      <c r="J119" s="127">
        <f>ROUND(I119*H119,2)</f>
        <v>0</v>
      </c>
      <c r="K119" s="128"/>
      <c r="L119" s="31"/>
      <c r="M119" s="129" t="s">
        <v>19</v>
      </c>
      <c r="N119" s="130" t="s">
        <v>46</v>
      </c>
      <c r="P119" s="131">
        <f>O119*H119</f>
        <v>0</v>
      </c>
      <c r="Q119" s="131">
        <v>0</v>
      </c>
      <c r="R119" s="131">
        <f>Q119*H119</f>
        <v>0</v>
      </c>
      <c r="S119" s="131">
        <v>0</v>
      </c>
      <c r="T119" s="132">
        <f>S119*H119</f>
        <v>0</v>
      </c>
      <c r="AR119" s="133" t="s">
        <v>123</v>
      </c>
      <c r="AT119" s="133" t="s">
        <v>119</v>
      </c>
      <c r="AU119" s="133" t="s">
        <v>85</v>
      </c>
      <c r="AY119" s="16" t="s">
        <v>118</v>
      </c>
      <c r="BE119" s="134">
        <f>IF(N119="základní",J119,0)</f>
        <v>0</v>
      </c>
      <c r="BF119" s="134">
        <f>IF(N119="snížená",J119,0)</f>
        <v>0</v>
      </c>
      <c r="BG119" s="134">
        <f>IF(N119="zákl. přenesená",J119,0)</f>
        <v>0</v>
      </c>
      <c r="BH119" s="134">
        <f>IF(N119="sníž. přenesená",J119,0)</f>
        <v>0</v>
      </c>
      <c r="BI119" s="134">
        <f>IF(N119="nulová",J119,0)</f>
        <v>0</v>
      </c>
      <c r="BJ119" s="16" t="s">
        <v>83</v>
      </c>
      <c r="BK119" s="134">
        <f>ROUND(I119*H119,2)</f>
        <v>0</v>
      </c>
      <c r="BL119" s="16" t="s">
        <v>123</v>
      </c>
      <c r="BM119" s="133" t="s">
        <v>263</v>
      </c>
    </row>
    <row r="120" spans="2:65" s="1" customFormat="1" ht="11.25">
      <c r="B120" s="31"/>
      <c r="D120" s="148" t="s">
        <v>216</v>
      </c>
      <c r="F120" s="149" t="s">
        <v>264</v>
      </c>
      <c r="I120" s="137"/>
      <c r="L120" s="31"/>
      <c r="M120" s="138"/>
      <c r="T120" s="52"/>
      <c r="AT120" s="16" t="s">
        <v>216</v>
      </c>
      <c r="AU120" s="16" t="s">
        <v>85</v>
      </c>
    </row>
    <row r="121" spans="2:65" s="1" customFormat="1" ht="44.25" customHeight="1">
      <c r="B121" s="31"/>
      <c r="C121" s="121" t="s">
        <v>169</v>
      </c>
      <c r="D121" s="121" t="s">
        <v>119</v>
      </c>
      <c r="E121" s="122" t="s">
        <v>265</v>
      </c>
      <c r="F121" s="123" t="s">
        <v>266</v>
      </c>
      <c r="G121" s="124" t="s">
        <v>243</v>
      </c>
      <c r="H121" s="125">
        <v>528</v>
      </c>
      <c r="I121" s="126"/>
      <c r="J121" s="127">
        <f>ROUND(I121*H121,2)</f>
        <v>0</v>
      </c>
      <c r="K121" s="128"/>
      <c r="L121" s="31"/>
      <c r="M121" s="129" t="s">
        <v>19</v>
      </c>
      <c r="N121" s="130" t="s">
        <v>46</v>
      </c>
      <c r="P121" s="131">
        <f>O121*H121</f>
        <v>0</v>
      </c>
      <c r="Q121" s="131">
        <v>0</v>
      </c>
      <c r="R121" s="131">
        <f>Q121*H121</f>
        <v>0</v>
      </c>
      <c r="S121" s="131">
        <v>0</v>
      </c>
      <c r="T121" s="132">
        <f>S121*H121</f>
        <v>0</v>
      </c>
      <c r="AR121" s="133" t="s">
        <v>123</v>
      </c>
      <c r="AT121" s="133" t="s">
        <v>119</v>
      </c>
      <c r="AU121" s="133" t="s">
        <v>85</v>
      </c>
      <c r="AY121" s="16" t="s">
        <v>118</v>
      </c>
      <c r="BE121" s="134">
        <f>IF(N121="základní",J121,0)</f>
        <v>0</v>
      </c>
      <c r="BF121" s="134">
        <f>IF(N121="snížená",J121,0)</f>
        <v>0</v>
      </c>
      <c r="BG121" s="134">
        <f>IF(N121="zákl. přenesená",J121,0)</f>
        <v>0</v>
      </c>
      <c r="BH121" s="134">
        <f>IF(N121="sníž. přenesená",J121,0)</f>
        <v>0</v>
      </c>
      <c r="BI121" s="134">
        <f>IF(N121="nulová",J121,0)</f>
        <v>0</v>
      </c>
      <c r="BJ121" s="16" t="s">
        <v>83</v>
      </c>
      <c r="BK121" s="134">
        <f>ROUND(I121*H121,2)</f>
        <v>0</v>
      </c>
      <c r="BL121" s="16" t="s">
        <v>123</v>
      </c>
      <c r="BM121" s="133" t="s">
        <v>267</v>
      </c>
    </row>
    <row r="122" spans="2:65" s="1" customFormat="1" ht="11.25">
      <c r="B122" s="31"/>
      <c r="D122" s="148" t="s">
        <v>216</v>
      </c>
      <c r="F122" s="149" t="s">
        <v>268</v>
      </c>
      <c r="I122" s="137"/>
      <c r="L122" s="31"/>
      <c r="M122" s="138"/>
      <c r="T122" s="52"/>
      <c r="AT122" s="16" t="s">
        <v>216</v>
      </c>
      <c r="AU122" s="16" t="s">
        <v>85</v>
      </c>
    </row>
    <row r="123" spans="2:65" s="12" customFormat="1" ht="11.25">
      <c r="B123" s="150"/>
      <c r="D123" s="135" t="s">
        <v>218</v>
      </c>
      <c r="F123" s="152" t="s">
        <v>269</v>
      </c>
      <c r="H123" s="153">
        <v>528</v>
      </c>
      <c r="I123" s="154"/>
      <c r="L123" s="150"/>
      <c r="M123" s="155"/>
      <c r="T123" s="156"/>
      <c r="AT123" s="151" t="s">
        <v>218</v>
      </c>
      <c r="AU123" s="151" t="s">
        <v>85</v>
      </c>
      <c r="AV123" s="12" t="s">
        <v>85</v>
      </c>
      <c r="AW123" s="12" t="s">
        <v>4</v>
      </c>
      <c r="AX123" s="12" t="s">
        <v>83</v>
      </c>
      <c r="AY123" s="151" t="s">
        <v>118</v>
      </c>
    </row>
    <row r="124" spans="2:65" s="1" customFormat="1" ht="44.25" customHeight="1">
      <c r="B124" s="31"/>
      <c r="C124" s="121" t="s">
        <v>8</v>
      </c>
      <c r="D124" s="121" t="s">
        <v>119</v>
      </c>
      <c r="E124" s="122" t="s">
        <v>270</v>
      </c>
      <c r="F124" s="123" t="s">
        <v>271</v>
      </c>
      <c r="G124" s="124" t="s">
        <v>243</v>
      </c>
      <c r="H124" s="125">
        <v>88</v>
      </c>
      <c r="I124" s="126"/>
      <c r="J124" s="127">
        <f>ROUND(I124*H124,2)</f>
        <v>0</v>
      </c>
      <c r="K124" s="128"/>
      <c r="L124" s="31"/>
      <c r="M124" s="129" t="s">
        <v>19</v>
      </c>
      <c r="N124" s="130" t="s">
        <v>46</v>
      </c>
      <c r="P124" s="131">
        <f>O124*H124</f>
        <v>0</v>
      </c>
      <c r="Q124" s="131">
        <v>0</v>
      </c>
      <c r="R124" s="131">
        <f>Q124*H124</f>
        <v>0</v>
      </c>
      <c r="S124" s="131">
        <v>0</v>
      </c>
      <c r="T124" s="132">
        <f>S124*H124</f>
        <v>0</v>
      </c>
      <c r="AR124" s="133" t="s">
        <v>123</v>
      </c>
      <c r="AT124" s="133" t="s">
        <v>119</v>
      </c>
      <c r="AU124" s="133" t="s">
        <v>85</v>
      </c>
      <c r="AY124" s="16" t="s">
        <v>118</v>
      </c>
      <c r="BE124" s="134">
        <f>IF(N124="základní",J124,0)</f>
        <v>0</v>
      </c>
      <c r="BF124" s="134">
        <f>IF(N124="snížená",J124,0)</f>
        <v>0</v>
      </c>
      <c r="BG124" s="134">
        <f>IF(N124="zákl. přenesená",J124,0)</f>
        <v>0</v>
      </c>
      <c r="BH124" s="134">
        <f>IF(N124="sníž. přenesená",J124,0)</f>
        <v>0</v>
      </c>
      <c r="BI124" s="134">
        <f>IF(N124="nulová",J124,0)</f>
        <v>0</v>
      </c>
      <c r="BJ124" s="16" t="s">
        <v>83</v>
      </c>
      <c r="BK124" s="134">
        <f>ROUND(I124*H124,2)</f>
        <v>0</v>
      </c>
      <c r="BL124" s="16" t="s">
        <v>123</v>
      </c>
      <c r="BM124" s="133" t="s">
        <v>272</v>
      </c>
    </row>
    <row r="125" spans="2:65" s="1" customFormat="1" ht="11.25">
      <c r="B125" s="31"/>
      <c r="D125" s="148" t="s">
        <v>216</v>
      </c>
      <c r="F125" s="149" t="s">
        <v>273</v>
      </c>
      <c r="I125" s="137"/>
      <c r="L125" s="31"/>
      <c r="M125" s="138"/>
      <c r="T125" s="52"/>
      <c r="AT125" s="16" t="s">
        <v>216</v>
      </c>
      <c r="AU125" s="16" t="s">
        <v>85</v>
      </c>
    </row>
    <row r="126" spans="2:65" s="1" customFormat="1" ht="37.9" customHeight="1">
      <c r="B126" s="31"/>
      <c r="C126" s="121" t="s">
        <v>177</v>
      </c>
      <c r="D126" s="121" t="s">
        <v>119</v>
      </c>
      <c r="E126" s="122" t="s">
        <v>274</v>
      </c>
      <c r="F126" s="123" t="s">
        <v>275</v>
      </c>
      <c r="G126" s="124" t="s">
        <v>243</v>
      </c>
      <c r="H126" s="125">
        <v>88</v>
      </c>
      <c r="I126" s="126"/>
      <c r="J126" s="127">
        <f>ROUND(I126*H126,2)</f>
        <v>0</v>
      </c>
      <c r="K126" s="128"/>
      <c r="L126" s="31"/>
      <c r="M126" s="129" t="s">
        <v>19</v>
      </c>
      <c r="N126" s="130" t="s">
        <v>46</v>
      </c>
      <c r="P126" s="131">
        <f>O126*H126</f>
        <v>0</v>
      </c>
      <c r="Q126" s="131">
        <v>0</v>
      </c>
      <c r="R126" s="131">
        <f>Q126*H126</f>
        <v>0</v>
      </c>
      <c r="S126" s="131">
        <v>0</v>
      </c>
      <c r="T126" s="132">
        <f>S126*H126</f>
        <v>0</v>
      </c>
      <c r="AR126" s="133" t="s">
        <v>123</v>
      </c>
      <c r="AT126" s="133" t="s">
        <v>119</v>
      </c>
      <c r="AU126" s="133" t="s">
        <v>85</v>
      </c>
      <c r="AY126" s="16" t="s">
        <v>118</v>
      </c>
      <c r="BE126" s="134">
        <f>IF(N126="základní",J126,0)</f>
        <v>0</v>
      </c>
      <c r="BF126" s="134">
        <f>IF(N126="snížená",J126,0)</f>
        <v>0</v>
      </c>
      <c r="BG126" s="134">
        <f>IF(N126="zákl. přenesená",J126,0)</f>
        <v>0</v>
      </c>
      <c r="BH126" s="134">
        <f>IF(N126="sníž. přenesená",J126,0)</f>
        <v>0</v>
      </c>
      <c r="BI126" s="134">
        <f>IF(N126="nulová",J126,0)</f>
        <v>0</v>
      </c>
      <c r="BJ126" s="16" t="s">
        <v>83</v>
      </c>
      <c r="BK126" s="134">
        <f>ROUND(I126*H126,2)</f>
        <v>0</v>
      </c>
      <c r="BL126" s="16" t="s">
        <v>123</v>
      </c>
      <c r="BM126" s="133" t="s">
        <v>276</v>
      </c>
    </row>
    <row r="127" spans="2:65" s="1" customFormat="1" ht="11.25">
      <c r="B127" s="31"/>
      <c r="D127" s="148" t="s">
        <v>216</v>
      </c>
      <c r="F127" s="149" t="s">
        <v>277</v>
      </c>
      <c r="I127" s="137"/>
      <c r="L127" s="31"/>
      <c r="M127" s="139"/>
      <c r="N127" s="140"/>
      <c r="O127" s="140"/>
      <c r="P127" s="140"/>
      <c r="Q127" s="140"/>
      <c r="R127" s="140"/>
      <c r="S127" s="140"/>
      <c r="T127" s="141"/>
      <c r="AT127" s="16" t="s">
        <v>216</v>
      </c>
      <c r="AU127" s="16" t="s">
        <v>85</v>
      </c>
    </row>
    <row r="128" spans="2:65" s="1" customFormat="1" ht="6.95" customHeight="1"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31"/>
    </row>
  </sheetData>
  <sheetProtection algorithmName="SHA-512" hashValue="poHs/EF5v6LC+vU8sqAqoD3QuHTFo8iQ+pzSo0wBzfoKA9quLVuJM5C/6eDtiDn78GC1EQ9gShb8bizbB4mPQg==" saltValue="napv6XX12xbPhuNUCCUyDw==" spinCount="100000" sheet="1" objects="1" scenarios="1" formatColumns="0" formatRows="0" autoFilter="0"/>
  <autoFilter ref="C81:K127" xr:uid="{00000000-0009-0000-0000-000002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6" r:id="rId1" xr:uid="{00000000-0004-0000-0200-000000000000}"/>
    <hyperlink ref="F90" r:id="rId2" xr:uid="{00000000-0004-0000-0200-000001000000}"/>
    <hyperlink ref="F97" r:id="rId3" xr:uid="{00000000-0004-0000-0200-000002000000}"/>
    <hyperlink ref="F101" r:id="rId4" xr:uid="{00000000-0004-0000-0200-000003000000}"/>
    <hyperlink ref="F109" r:id="rId5" xr:uid="{00000000-0004-0000-0200-000004000000}"/>
    <hyperlink ref="F113" r:id="rId6" xr:uid="{00000000-0004-0000-0200-000005000000}"/>
    <hyperlink ref="F120" r:id="rId7" xr:uid="{00000000-0004-0000-0200-000006000000}"/>
    <hyperlink ref="F122" r:id="rId8" xr:uid="{00000000-0004-0000-0200-000007000000}"/>
    <hyperlink ref="F125" r:id="rId9" xr:uid="{00000000-0004-0000-0200-000008000000}"/>
    <hyperlink ref="F127" r:id="rId10" xr:uid="{00000000-0004-0000-0200-00000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2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6" t="s">
        <v>91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95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97" t="str">
        <f>'Rekapitulace stavby'!K6</f>
        <v>Leska, ř.km 2,360 - 2,850, Znojmo, úprava koryta</v>
      </c>
      <c r="F7" s="298"/>
      <c r="G7" s="298"/>
      <c r="H7" s="298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260" t="s">
        <v>278</v>
      </c>
      <c r="F9" s="299"/>
      <c r="G9" s="299"/>
      <c r="H9" s="299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22. 7. 2022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0" t="str">
        <f>'Rekapitulace stavby'!E14</f>
        <v>Vyplň údaj</v>
      </c>
      <c r="F18" s="281"/>
      <c r="G18" s="281"/>
      <c r="H18" s="281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">
        <v>34</v>
      </c>
      <c r="L23" s="31"/>
    </row>
    <row r="24" spans="2:12" s="1" customFormat="1" ht="18" customHeight="1">
      <c r="B24" s="31"/>
      <c r="E24" s="24" t="s">
        <v>35</v>
      </c>
      <c r="I24" s="26" t="s">
        <v>29</v>
      </c>
      <c r="J24" s="24" t="s">
        <v>36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5"/>
      <c r="E27" s="286" t="s">
        <v>19</v>
      </c>
      <c r="F27" s="286"/>
      <c r="G27" s="286"/>
      <c r="H27" s="286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41</v>
      </c>
      <c r="J30" s="62">
        <f>ROUND(J86,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43</v>
      </c>
      <c r="I32" s="34" t="s">
        <v>42</v>
      </c>
      <c r="J32" s="34" t="s">
        <v>44</v>
      </c>
      <c r="L32" s="31"/>
    </row>
    <row r="33" spans="2:12" s="1" customFormat="1" ht="14.45" customHeight="1">
      <c r="B33" s="31"/>
      <c r="D33" s="51" t="s">
        <v>45</v>
      </c>
      <c r="E33" s="26" t="s">
        <v>46</v>
      </c>
      <c r="F33" s="87">
        <f>ROUND((SUM(BE86:BE228)),  2)</f>
        <v>0</v>
      </c>
      <c r="I33" s="88">
        <v>0.21</v>
      </c>
      <c r="J33" s="87">
        <f>ROUND(((SUM(BE86:BE228))*I33),  2)</f>
        <v>0</v>
      </c>
      <c r="L33" s="31"/>
    </row>
    <row r="34" spans="2:12" s="1" customFormat="1" ht="14.45" customHeight="1">
      <c r="B34" s="31"/>
      <c r="E34" s="26" t="s">
        <v>47</v>
      </c>
      <c r="F34" s="87">
        <f>ROUND((SUM(BF86:BF228)),  2)</f>
        <v>0</v>
      </c>
      <c r="I34" s="88">
        <v>0.12</v>
      </c>
      <c r="J34" s="87">
        <f>ROUND(((SUM(BF86:BF228))*I34),  2)</f>
        <v>0</v>
      </c>
      <c r="L34" s="31"/>
    </row>
    <row r="35" spans="2:12" s="1" customFormat="1" ht="14.45" hidden="1" customHeight="1">
      <c r="B35" s="31"/>
      <c r="E35" s="26" t="s">
        <v>48</v>
      </c>
      <c r="F35" s="87">
        <f>ROUND((SUM(BG86:BG228)),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49</v>
      </c>
      <c r="F36" s="87">
        <f>ROUND((SUM(BH86:BH228)),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50</v>
      </c>
      <c r="F37" s="87">
        <f>ROUND((SUM(BI86:BI228)),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51</v>
      </c>
      <c r="E39" s="53"/>
      <c r="F39" s="53"/>
      <c r="G39" s="91" t="s">
        <v>52</v>
      </c>
      <c r="H39" s="92" t="s">
        <v>53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98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97" t="str">
        <f>E7</f>
        <v>Leska, ř.km 2,360 - 2,850, Znojmo, úprava koryta</v>
      </c>
      <c r="F48" s="298"/>
      <c r="G48" s="298"/>
      <c r="H48" s="298"/>
      <c r="L48" s="31"/>
    </row>
    <row r="49" spans="2:47" s="1" customFormat="1" ht="12" customHeight="1">
      <c r="B49" s="31"/>
      <c r="C49" s="26" t="s">
        <v>96</v>
      </c>
      <c r="L49" s="31"/>
    </row>
    <row r="50" spans="2:47" s="1" customFormat="1" ht="16.5" customHeight="1">
      <c r="B50" s="31"/>
      <c r="E50" s="260" t="str">
        <f>E9</f>
        <v>02 - SO 02 - Opevnění koryta toku</v>
      </c>
      <c r="F50" s="299"/>
      <c r="G50" s="299"/>
      <c r="H50" s="299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22. 7. 2022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Povodí Moravy, s.p.</v>
      </c>
      <c r="I54" s="26" t="s">
        <v>33</v>
      </c>
      <c r="J54" s="29" t="str">
        <f>E21</f>
        <v>Ing. Vít Pučálek</v>
      </c>
      <c r="L54" s="31"/>
    </row>
    <row r="55" spans="2:47" s="1" customFormat="1" ht="15.2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>Ing. Vít Pučálek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99</v>
      </c>
      <c r="D57" s="89"/>
      <c r="E57" s="89"/>
      <c r="F57" s="89"/>
      <c r="G57" s="89"/>
      <c r="H57" s="89"/>
      <c r="I57" s="89"/>
      <c r="J57" s="96" t="s">
        <v>100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73</v>
      </c>
      <c r="J59" s="62">
        <f>J86</f>
        <v>0</v>
      </c>
      <c r="L59" s="31"/>
      <c r="AU59" s="16" t="s">
        <v>101</v>
      </c>
    </row>
    <row r="60" spans="2:47" s="8" customFormat="1" ht="24.95" customHeight="1">
      <c r="B60" s="98"/>
      <c r="D60" s="99" t="s">
        <v>206</v>
      </c>
      <c r="E60" s="100"/>
      <c r="F60" s="100"/>
      <c r="G60" s="100"/>
      <c r="H60" s="100"/>
      <c r="I60" s="100"/>
      <c r="J60" s="101">
        <f>J87</f>
        <v>0</v>
      </c>
      <c r="L60" s="98"/>
    </row>
    <row r="61" spans="2:47" s="11" customFormat="1" ht="19.899999999999999" customHeight="1">
      <c r="B61" s="142"/>
      <c r="D61" s="143" t="s">
        <v>207</v>
      </c>
      <c r="E61" s="144"/>
      <c r="F61" s="144"/>
      <c r="G61" s="144"/>
      <c r="H61" s="144"/>
      <c r="I61" s="144"/>
      <c r="J61" s="145">
        <f>J88</f>
        <v>0</v>
      </c>
      <c r="L61" s="142"/>
    </row>
    <row r="62" spans="2:47" s="11" customFormat="1" ht="19.899999999999999" customHeight="1">
      <c r="B62" s="142"/>
      <c r="D62" s="143" t="s">
        <v>279</v>
      </c>
      <c r="E62" s="144"/>
      <c r="F62" s="144"/>
      <c r="G62" s="144"/>
      <c r="H62" s="144"/>
      <c r="I62" s="144"/>
      <c r="J62" s="145">
        <f>J136</f>
        <v>0</v>
      </c>
      <c r="L62" s="142"/>
    </row>
    <row r="63" spans="2:47" s="11" customFormat="1" ht="19.899999999999999" customHeight="1">
      <c r="B63" s="142"/>
      <c r="D63" s="143" t="s">
        <v>280</v>
      </c>
      <c r="E63" s="144"/>
      <c r="F63" s="144"/>
      <c r="G63" s="144"/>
      <c r="H63" s="144"/>
      <c r="I63" s="144"/>
      <c r="J63" s="145">
        <f>J193</f>
        <v>0</v>
      </c>
      <c r="L63" s="142"/>
    </row>
    <row r="64" spans="2:47" s="11" customFormat="1" ht="14.85" customHeight="1">
      <c r="B64" s="142"/>
      <c r="D64" s="143" t="s">
        <v>281</v>
      </c>
      <c r="E64" s="144"/>
      <c r="F64" s="144"/>
      <c r="G64" s="144"/>
      <c r="H64" s="144"/>
      <c r="I64" s="144"/>
      <c r="J64" s="145">
        <f>J208</f>
        <v>0</v>
      </c>
      <c r="L64" s="142"/>
    </row>
    <row r="65" spans="2:12" s="11" customFormat="1" ht="14.85" customHeight="1">
      <c r="B65" s="142"/>
      <c r="D65" s="143" t="s">
        <v>282</v>
      </c>
      <c r="E65" s="144"/>
      <c r="F65" s="144"/>
      <c r="G65" s="144"/>
      <c r="H65" s="144"/>
      <c r="I65" s="144"/>
      <c r="J65" s="145">
        <f>J220</f>
        <v>0</v>
      </c>
      <c r="L65" s="142"/>
    </row>
    <row r="66" spans="2:12" s="11" customFormat="1" ht="19.899999999999999" customHeight="1">
      <c r="B66" s="142"/>
      <c r="D66" s="143" t="s">
        <v>283</v>
      </c>
      <c r="E66" s="144"/>
      <c r="F66" s="144"/>
      <c r="G66" s="144"/>
      <c r="H66" s="144"/>
      <c r="I66" s="144"/>
      <c r="J66" s="145">
        <f>J221</f>
        <v>0</v>
      </c>
      <c r="L66" s="142"/>
    </row>
    <row r="67" spans="2:12" s="1" customFormat="1" ht="21.75" customHeight="1">
      <c r="B67" s="31"/>
      <c r="L67" s="31"/>
    </row>
    <row r="68" spans="2:12" s="1" customFormat="1" ht="6.95" customHeight="1"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31"/>
    </row>
    <row r="72" spans="2:12" s="1" customFormat="1" ht="6.95" customHeight="1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1"/>
    </row>
    <row r="73" spans="2:12" s="1" customFormat="1" ht="24.95" customHeight="1">
      <c r="B73" s="31"/>
      <c r="C73" s="20" t="s">
        <v>103</v>
      </c>
      <c r="L73" s="31"/>
    </row>
    <row r="74" spans="2:12" s="1" customFormat="1" ht="6.95" customHeight="1">
      <c r="B74" s="31"/>
      <c r="L74" s="31"/>
    </row>
    <row r="75" spans="2:12" s="1" customFormat="1" ht="12" customHeight="1">
      <c r="B75" s="31"/>
      <c r="C75" s="26" t="s">
        <v>16</v>
      </c>
      <c r="L75" s="31"/>
    </row>
    <row r="76" spans="2:12" s="1" customFormat="1" ht="16.5" customHeight="1">
      <c r="B76" s="31"/>
      <c r="E76" s="297" t="str">
        <f>E7</f>
        <v>Leska, ř.km 2,360 - 2,850, Znojmo, úprava koryta</v>
      </c>
      <c r="F76" s="298"/>
      <c r="G76" s="298"/>
      <c r="H76" s="298"/>
      <c r="L76" s="31"/>
    </row>
    <row r="77" spans="2:12" s="1" customFormat="1" ht="12" customHeight="1">
      <c r="B77" s="31"/>
      <c r="C77" s="26" t="s">
        <v>96</v>
      </c>
      <c r="L77" s="31"/>
    </row>
    <row r="78" spans="2:12" s="1" customFormat="1" ht="16.5" customHeight="1">
      <c r="B78" s="31"/>
      <c r="E78" s="260" t="str">
        <f>E9</f>
        <v>02 - SO 02 - Opevnění koryta toku</v>
      </c>
      <c r="F78" s="299"/>
      <c r="G78" s="299"/>
      <c r="H78" s="299"/>
      <c r="L78" s="31"/>
    </row>
    <row r="79" spans="2:12" s="1" customFormat="1" ht="6.95" customHeight="1">
      <c r="B79" s="31"/>
      <c r="L79" s="31"/>
    </row>
    <row r="80" spans="2:12" s="1" customFormat="1" ht="12" customHeight="1">
      <c r="B80" s="31"/>
      <c r="C80" s="26" t="s">
        <v>21</v>
      </c>
      <c r="F80" s="24" t="str">
        <f>F12</f>
        <v xml:space="preserve"> </v>
      </c>
      <c r="I80" s="26" t="s">
        <v>23</v>
      </c>
      <c r="J80" s="48" t="str">
        <f>IF(J12="","",J12)</f>
        <v>22. 7. 2022</v>
      </c>
      <c r="L80" s="31"/>
    </row>
    <row r="81" spans="2:65" s="1" customFormat="1" ht="6.95" customHeight="1">
      <c r="B81" s="31"/>
      <c r="L81" s="31"/>
    </row>
    <row r="82" spans="2:65" s="1" customFormat="1" ht="15.2" customHeight="1">
      <c r="B82" s="31"/>
      <c r="C82" s="26" t="s">
        <v>25</v>
      </c>
      <c r="F82" s="24" t="str">
        <f>E15</f>
        <v>Povodí Moravy, s.p.</v>
      </c>
      <c r="I82" s="26" t="s">
        <v>33</v>
      </c>
      <c r="J82" s="29" t="str">
        <f>E21</f>
        <v>Ing. Vít Pučálek</v>
      </c>
      <c r="L82" s="31"/>
    </row>
    <row r="83" spans="2:65" s="1" customFormat="1" ht="15.2" customHeight="1">
      <c r="B83" s="31"/>
      <c r="C83" s="26" t="s">
        <v>31</v>
      </c>
      <c r="F83" s="24" t="str">
        <f>IF(E18="","",E18)</f>
        <v>Vyplň údaj</v>
      </c>
      <c r="I83" s="26" t="s">
        <v>38</v>
      </c>
      <c r="J83" s="29" t="str">
        <f>E24</f>
        <v>Ing. Vít Pučálek</v>
      </c>
      <c r="L83" s="31"/>
    </row>
    <row r="84" spans="2:65" s="1" customFormat="1" ht="10.35" customHeight="1">
      <c r="B84" s="31"/>
      <c r="L84" s="31"/>
    </row>
    <row r="85" spans="2:65" s="9" customFormat="1" ht="29.25" customHeight="1">
      <c r="B85" s="102"/>
      <c r="C85" s="103" t="s">
        <v>104</v>
      </c>
      <c r="D85" s="104" t="s">
        <v>60</v>
      </c>
      <c r="E85" s="104" t="s">
        <v>56</v>
      </c>
      <c r="F85" s="104" t="s">
        <v>57</v>
      </c>
      <c r="G85" s="104" t="s">
        <v>105</v>
      </c>
      <c r="H85" s="104" t="s">
        <v>106</v>
      </c>
      <c r="I85" s="104" t="s">
        <v>107</v>
      </c>
      <c r="J85" s="105" t="s">
        <v>100</v>
      </c>
      <c r="K85" s="106" t="s">
        <v>108</v>
      </c>
      <c r="L85" s="102"/>
      <c r="M85" s="55" t="s">
        <v>19</v>
      </c>
      <c r="N85" s="56" t="s">
        <v>45</v>
      </c>
      <c r="O85" s="56" t="s">
        <v>109</v>
      </c>
      <c r="P85" s="56" t="s">
        <v>110</v>
      </c>
      <c r="Q85" s="56" t="s">
        <v>111</v>
      </c>
      <c r="R85" s="56" t="s">
        <v>112</v>
      </c>
      <c r="S85" s="56" t="s">
        <v>113</v>
      </c>
      <c r="T85" s="57" t="s">
        <v>114</v>
      </c>
    </row>
    <row r="86" spans="2:65" s="1" customFormat="1" ht="22.9" customHeight="1">
      <c r="B86" s="31"/>
      <c r="C86" s="60" t="s">
        <v>115</v>
      </c>
      <c r="J86" s="107">
        <f>BK86</f>
        <v>0</v>
      </c>
      <c r="L86" s="31"/>
      <c r="M86" s="58"/>
      <c r="N86" s="49"/>
      <c r="O86" s="49"/>
      <c r="P86" s="108">
        <f>P87</f>
        <v>0</v>
      </c>
      <c r="Q86" s="49"/>
      <c r="R86" s="108">
        <f>R87</f>
        <v>3388.2120561940774</v>
      </c>
      <c r="S86" s="49"/>
      <c r="T86" s="109">
        <f>T87</f>
        <v>0</v>
      </c>
      <c r="AT86" s="16" t="s">
        <v>74</v>
      </c>
      <c r="AU86" s="16" t="s">
        <v>101</v>
      </c>
      <c r="BK86" s="110">
        <f>BK87</f>
        <v>0</v>
      </c>
    </row>
    <row r="87" spans="2:65" s="10" customFormat="1" ht="25.9" customHeight="1">
      <c r="B87" s="111"/>
      <c r="D87" s="112" t="s">
        <v>74</v>
      </c>
      <c r="E87" s="113" t="s">
        <v>209</v>
      </c>
      <c r="F87" s="113" t="s">
        <v>210</v>
      </c>
      <c r="I87" s="114"/>
      <c r="J87" s="115">
        <f>BK87</f>
        <v>0</v>
      </c>
      <c r="L87" s="111"/>
      <c r="M87" s="116"/>
      <c r="P87" s="117">
        <f>P88+P136+P193+P221</f>
        <v>0</v>
      </c>
      <c r="R87" s="117">
        <f>R88+R136+R193+R221</f>
        <v>3388.2120561940774</v>
      </c>
      <c r="T87" s="118">
        <f>T88+T136+T193+T221</f>
        <v>0</v>
      </c>
      <c r="AR87" s="112" t="s">
        <v>83</v>
      </c>
      <c r="AT87" s="119" t="s">
        <v>74</v>
      </c>
      <c r="AU87" s="119" t="s">
        <v>75</v>
      </c>
      <c r="AY87" s="112" t="s">
        <v>118</v>
      </c>
      <c r="BK87" s="120">
        <f>BK88+BK136+BK193+BK221</f>
        <v>0</v>
      </c>
    </row>
    <row r="88" spans="2:65" s="10" customFormat="1" ht="22.9" customHeight="1">
      <c r="B88" s="111"/>
      <c r="D88" s="112" t="s">
        <v>74</v>
      </c>
      <c r="E88" s="146" t="s">
        <v>83</v>
      </c>
      <c r="F88" s="146" t="s">
        <v>211</v>
      </c>
      <c r="I88" s="114"/>
      <c r="J88" s="147">
        <f>BK88</f>
        <v>0</v>
      </c>
      <c r="L88" s="111"/>
      <c r="M88" s="116"/>
      <c r="P88" s="117">
        <f>SUM(P89:P135)</f>
        <v>0</v>
      </c>
      <c r="R88" s="117">
        <f>SUM(R89:R135)</f>
        <v>8.5981748259999975</v>
      </c>
      <c r="T88" s="118">
        <f>SUM(T89:T135)</f>
        <v>0</v>
      </c>
      <c r="AR88" s="112" t="s">
        <v>83</v>
      </c>
      <c r="AT88" s="119" t="s">
        <v>74</v>
      </c>
      <c r="AU88" s="119" t="s">
        <v>83</v>
      </c>
      <c r="AY88" s="112" t="s">
        <v>118</v>
      </c>
      <c r="BK88" s="120">
        <f>SUM(BK89:BK135)</f>
        <v>0</v>
      </c>
    </row>
    <row r="89" spans="2:65" s="1" customFormat="1" ht="21.75" customHeight="1">
      <c r="B89" s="31"/>
      <c r="C89" s="121" t="s">
        <v>83</v>
      </c>
      <c r="D89" s="121" t="s">
        <v>119</v>
      </c>
      <c r="E89" s="122" t="s">
        <v>284</v>
      </c>
      <c r="F89" s="123" t="s">
        <v>285</v>
      </c>
      <c r="G89" s="124" t="s">
        <v>286</v>
      </c>
      <c r="H89" s="125">
        <v>490</v>
      </c>
      <c r="I89" s="126"/>
      <c r="J89" s="127">
        <f>ROUND(I89*H89,2)</f>
        <v>0</v>
      </c>
      <c r="K89" s="128"/>
      <c r="L89" s="31"/>
      <c r="M89" s="129" t="s">
        <v>19</v>
      </c>
      <c r="N89" s="130" t="s">
        <v>46</v>
      </c>
      <c r="P89" s="131">
        <f>O89*H89</f>
        <v>0</v>
      </c>
      <c r="Q89" s="131">
        <v>1.7500247399999998E-2</v>
      </c>
      <c r="R89" s="131">
        <f>Q89*H89</f>
        <v>8.5751212259999985</v>
      </c>
      <c r="S89" s="131">
        <v>0</v>
      </c>
      <c r="T89" s="132">
        <f>S89*H89</f>
        <v>0</v>
      </c>
      <c r="AR89" s="133" t="s">
        <v>123</v>
      </c>
      <c r="AT89" s="133" t="s">
        <v>119</v>
      </c>
      <c r="AU89" s="133" t="s">
        <v>85</v>
      </c>
      <c r="AY89" s="16" t="s">
        <v>118</v>
      </c>
      <c r="BE89" s="134">
        <f>IF(N89="základní",J89,0)</f>
        <v>0</v>
      </c>
      <c r="BF89" s="134">
        <f>IF(N89="snížená",J89,0)</f>
        <v>0</v>
      </c>
      <c r="BG89" s="134">
        <f>IF(N89="zákl. přenesená",J89,0)</f>
        <v>0</v>
      </c>
      <c r="BH89" s="134">
        <f>IF(N89="sníž. přenesená",J89,0)</f>
        <v>0</v>
      </c>
      <c r="BI89" s="134">
        <f>IF(N89="nulová",J89,0)</f>
        <v>0</v>
      </c>
      <c r="BJ89" s="16" t="s">
        <v>83</v>
      </c>
      <c r="BK89" s="134">
        <f>ROUND(I89*H89,2)</f>
        <v>0</v>
      </c>
      <c r="BL89" s="16" t="s">
        <v>123</v>
      </c>
      <c r="BM89" s="133" t="s">
        <v>287</v>
      </c>
    </row>
    <row r="90" spans="2:65" s="1" customFormat="1" ht="11.25">
      <c r="B90" s="31"/>
      <c r="D90" s="148" t="s">
        <v>216</v>
      </c>
      <c r="F90" s="149" t="s">
        <v>288</v>
      </c>
      <c r="I90" s="137"/>
      <c r="L90" s="31"/>
      <c r="M90" s="138"/>
      <c r="T90" s="52"/>
      <c r="AT90" s="16" t="s">
        <v>216</v>
      </c>
      <c r="AU90" s="16" t="s">
        <v>85</v>
      </c>
    </row>
    <row r="91" spans="2:65" s="1" customFormat="1" ht="29.25">
      <c r="B91" s="31"/>
      <c r="D91" s="135" t="s">
        <v>125</v>
      </c>
      <c r="F91" s="136" t="s">
        <v>289</v>
      </c>
      <c r="I91" s="137"/>
      <c r="L91" s="31"/>
      <c r="M91" s="138"/>
      <c r="T91" s="52"/>
      <c r="AT91" s="16" t="s">
        <v>125</v>
      </c>
      <c r="AU91" s="16" t="s">
        <v>85</v>
      </c>
    </row>
    <row r="92" spans="2:65" s="1" customFormat="1" ht="24.2" customHeight="1">
      <c r="B92" s="31"/>
      <c r="C92" s="121" t="s">
        <v>85</v>
      </c>
      <c r="D92" s="121" t="s">
        <v>119</v>
      </c>
      <c r="E92" s="122" t="s">
        <v>290</v>
      </c>
      <c r="F92" s="123" t="s">
        <v>291</v>
      </c>
      <c r="G92" s="124" t="s">
        <v>292</v>
      </c>
      <c r="H92" s="125">
        <v>400</v>
      </c>
      <c r="I92" s="126"/>
      <c r="J92" s="127">
        <f>ROUND(I92*H92,2)</f>
        <v>0</v>
      </c>
      <c r="K92" s="128"/>
      <c r="L92" s="31"/>
      <c r="M92" s="129" t="s">
        <v>19</v>
      </c>
      <c r="N92" s="130" t="s">
        <v>46</v>
      </c>
      <c r="P92" s="131">
        <f>O92*H92</f>
        <v>0</v>
      </c>
      <c r="Q92" s="131">
        <v>3.2634E-5</v>
      </c>
      <c r="R92" s="131">
        <f>Q92*H92</f>
        <v>1.30536E-2</v>
      </c>
      <c r="S92" s="131">
        <v>0</v>
      </c>
      <c r="T92" s="132">
        <f>S92*H92</f>
        <v>0</v>
      </c>
      <c r="AR92" s="133" t="s">
        <v>123</v>
      </c>
      <c r="AT92" s="133" t="s">
        <v>119</v>
      </c>
      <c r="AU92" s="133" t="s">
        <v>85</v>
      </c>
      <c r="AY92" s="16" t="s">
        <v>118</v>
      </c>
      <c r="BE92" s="134">
        <f>IF(N92="základní",J92,0)</f>
        <v>0</v>
      </c>
      <c r="BF92" s="134">
        <f>IF(N92="snížená",J92,0)</f>
        <v>0</v>
      </c>
      <c r="BG92" s="134">
        <f>IF(N92="zákl. přenesená",J92,0)</f>
        <v>0</v>
      </c>
      <c r="BH92" s="134">
        <f>IF(N92="sníž. přenesená",J92,0)</f>
        <v>0</v>
      </c>
      <c r="BI92" s="134">
        <f>IF(N92="nulová",J92,0)</f>
        <v>0</v>
      </c>
      <c r="BJ92" s="16" t="s">
        <v>83</v>
      </c>
      <c r="BK92" s="134">
        <f>ROUND(I92*H92,2)</f>
        <v>0</v>
      </c>
      <c r="BL92" s="16" t="s">
        <v>123</v>
      </c>
      <c r="BM92" s="133" t="s">
        <v>293</v>
      </c>
    </row>
    <row r="93" spans="2:65" s="1" customFormat="1" ht="11.25">
      <c r="B93" s="31"/>
      <c r="D93" s="148" t="s">
        <v>216</v>
      </c>
      <c r="F93" s="149" t="s">
        <v>294</v>
      </c>
      <c r="I93" s="137"/>
      <c r="L93" s="31"/>
      <c r="M93" s="138"/>
      <c r="T93" s="52"/>
      <c r="AT93" s="16" t="s">
        <v>216</v>
      </c>
      <c r="AU93" s="16" t="s">
        <v>85</v>
      </c>
    </row>
    <row r="94" spans="2:65" s="1" customFormat="1" ht="37.9" customHeight="1">
      <c r="B94" s="31"/>
      <c r="C94" s="121" t="s">
        <v>131</v>
      </c>
      <c r="D94" s="121" t="s">
        <v>119</v>
      </c>
      <c r="E94" s="122" t="s">
        <v>295</v>
      </c>
      <c r="F94" s="123" t="s">
        <v>296</v>
      </c>
      <c r="G94" s="124" t="s">
        <v>297</v>
      </c>
      <c r="H94" s="125">
        <v>40</v>
      </c>
      <c r="I94" s="126"/>
      <c r="J94" s="127">
        <f>ROUND(I94*H94,2)</f>
        <v>0</v>
      </c>
      <c r="K94" s="128"/>
      <c r="L94" s="31"/>
      <c r="M94" s="129" t="s">
        <v>19</v>
      </c>
      <c r="N94" s="130" t="s">
        <v>46</v>
      </c>
      <c r="P94" s="131">
        <f>O94*H94</f>
        <v>0</v>
      </c>
      <c r="Q94" s="131">
        <v>0</v>
      </c>
      <c r="R94" s="131">
        <f>Q94*H94</f>
        <v>0</v>
      </c>
      <c r="S94" s="131">
        <v>0</v>
      </c>
      <c r="T94" s="132">
        <f>S94*H94</f>
        <v>0</v>
      </c>
      <c r="AR94" s="133" t="s">
        <v>123</v>
      </c>
      <c r="AT94" s="133" t="s">
        <v>119</v>
      </c>
      <c r="AU94" s="133" t="s">
        <v>85</v>
      </c>
      <c r="AY94" s="16" t="s">
        <v>118</v>
      </c>
      <c r="BE94" s="134">
        <f>IF(N94="základní",J94,0)</f>
        <v>0</v>
      </c>
      <c r="BF94" s="134">
        <f>IF(N94="snížená",J94,0)</f>
        <v>0</v>
      </c>
      <c r="BG94" s="134">
        <f>IF(N94="zákl. přenesená",J94,0)</f>
        <v>0</v>
      </c>
      <c r="BH94" s="134">
        <f>IF(N94="sníž. přenesená",J94,0)</f>
        <v>0</v>
      </c>
      <c r="BI94" s="134">
        <f>IF(N94="nulová",J94,0)</f>
        <v>0</v>
      </c>
      <c r="BJ94" s="16" t="s">
        <v>83</v>
      </c>
      <c r="BK94" s="134">
        <f>ROUND(I94*H94,2)</f>
        <v>0</v>
      </c>
      <c r="BL94" s="16" t="s">
        <v>123</v>
      </c>
      <c r="BM94" s="133" t="s">
        <v>298</v>
      </c>
    </row>
    <row r="95" spans="2:65" s="1" customFormat="1" ht="11.25">
      <c r="B95" s="31"/>
      <c r="D95" s="148" t="s">
        <v>216</v>
      </c>
      <c r="F95" s="149" t="s">
        <v>299</v>
      </c>
      <c r="I95" s="137"/>
      <c r="L95" s="31"/>
      <c r="M95" s="138"/>
      <c r="T95" s="52"/>
      <c r="AT95" s="16" t="s">
        <v>216</v>
      </c>
      <c r="AU95" s="16" t="s">
        <v>85</v>
      </c>
    </row>
    <row r="96" spans="2:65" s="1" customFormat="1" ht="33" customHeight="1">
      <c r="B96" s="31"/>
      <c r="C96" s="121" t="s">
        <v>123</v>
      </c>
      <c r="D96" s="121" t="s">
        <v>119</v>
      </c>
      <c r="E96" s="122" t="s">
        <v>300</v>
      </c>
      <c r="F96" s="123" t="s">
        <v>301</v>
      </c>
      <c r="G96" s="124" t="s">
        <v>214</v>
      </c>
      <c r="H96" s="125">
        <v>1599.732</v>
      </c>
      <c r="I96" s="126"/>
      <c r="J96" s="127">
        <f>ROUND(I96*H96,2)</f>
        <v>0</v>
      </c>
      <c r="K96" s="128"/>
      <c r="L96" s="31"/>
      <c r="M96" s="129" t="s">
        <v>19</v>
      </c>
      <c r="N96" s="130" t="s">
        <v>46</v>
      </c>
      <c r="P96" s="131">
        <f>O96*H96</f>
        <v>0</v>
      </c>
      <c r="Q96" s="131">
        <v>0</v>
      </c>
      <c r="R96" s="131">
        <f>Q96*H96</f>
        <v>0</v>
      </c>
      <c r="S96" s="131">
        <v>0</v>
      </c>
      <c r="T96" s="132">
        <f>S96*H96</f>
        <v>0</v>
      </c>
      <c r="AR96" s="133" t="s">
        <v>123</v>
      </c>
      <c r="AT96" s="133" t="s">
        <v>119</v>
      </c>
      <c r="AU96" s="133" t="s">
        <v>85</v>
      </c>
      <c r="AY96" s="16" t="s">
        <v>118</v>
      </c>
      <c r="BE96" s="134">
        <f>IF(N96="základní",J96,0)</f>
        <v>0</v>
      </c>
      <c r="BF96" s="134">
        <f>IF(N96="snížená",J96,0)</f>
        <v>0</v>
      </c>
      <c r="BG96" s="134">
        <f>IF(N96="zákl. přenesená",J96,0)</f>
        <v>0</v>
      </c>
      <c r="BH96" s="134">
        <f>IF(N96="sníž. přenesená",J96,0)</f>
        <v>0</v>
      </c>
      <c r="BI96" s="134">
        <f>IF(N96="nulová",J96,0)</f>
        <v>0</v>
      </c>
      <c r="BJ96" s="16" t="s">
        <v>83</v>
      </c>
      <c r="BK96" s="134">
        <f>ROUND(I96*H96,2)</f>
        <v>0</v>
      </c>
      <c r="BL96" s="16" t="s">
        <v>123</v>
      </c>
      <c r="BM96" s="133" t="s">
        <v>302</v>
      </c>
    </row>
    <row r="97" spans="2:65" s="1" customFormat="1" ht="11.25">
      <c r="B97" s="31"/>
      <c r="D97" s="148" t="s">
        <v>216</v>
      </c>
      <c r="F97" s="149" t="s">
        <v>303</v>
      </c>
      <c r="I97" s="137"/>
      <c r="L97" s="31"/>
      <c r="M97" s="138"/>
      <c r="T97" s="52"/>
      <c r="AT97" s="16" t="s">
        <v>216</v>
      </c>
      <c r="AU97" s="16" t="s">
        <v>85</v>
      </c>
    </row>
    <row r="98" spans="2:65" s="1" customFormat="1" ht="19.5">
      <c r="B98" s="31"/>
      <c r="D98" s="135" t="s">
        <v>125</v>
      </c>
      <c r="F98" s="136" t="s">
        <v>304</v>
      </c>
      <c r="I98" s="137"/>
      <c r="L98" s="31"/>
      <c r="M98" s="138"/>
      <c r="T98" s="52"/>
      <c r="AT98" s="16" t="s">
        <v>125</v>
      </c>
      <c r="AU98" s="16" t="s">
        <v>85</v>
      </c>
    </row>
    <row r="99" spans="2:65" s="12" customFormat="1" ht="11.25">
      <c r="B99" s="150"/>
      <c r="D99" s="135" t="s">
        <v>218</v>
      </c>
      <c r="E99" s="151" t="s">
        <v>19</v>
      </c>
      <c r="F99" s="152" t="s">
        <v>305</v>
      </c>
      <c r="H99" s="153">
        <v>1599.732</v>
      </c>
      <c r="I99" s="154"/>
      <c r="L99" s="150"/>
      <c r="M99" s="155"/>
      <c r="T99" s="156"/>
      <c r="AT99" s="151" t="s">
        <v>218</v>
      </c>
      <c r="AU99" s="151" t="s">
        <v>85</v>
      </c>
      <c r="AV99" s="12" t="s">
        <v>85</v>
      </c>
      <c r="AW99" s="12" t="s">
        <v>37</v>
      </c>
      <c r="AX99" s="12" t="s">
        <v>75</v>
      </c>
      <c r="AY99" s="151" t="s">
        <v>118</v>
      </c>
    </row>
    <row r="100" spans="2:65" s="13" customFormat="1" ht="11.25">
      <c r="B100" s="157"/>
      <c r="D100" s="135" t="s">
        <v>218</v>
      </c>
      <c r="E100" s="158" t="s">
        <v>19</v>
      </c>
      <c r="F100" s="159" t="s">
        <v>220</v>
      </c>
      <c r="H100" s="160">
        <v>1599.732</v>
      </c>
      <c r="I100" s="161"/>
      <c r="L100" s="157"/>
      <c r="M100" s="162"/>
      <c r="T100" s="163"/>
      <c r="AT100" s="158" t="s">
        <v>218</v>
      </c>
      <c r="AU100" s="158" t="s">
        <v>85</v>
      </c>
      <c r="AV100" s="13" t="s">
        <v>123</v>
      </c>
      <c r="AW100" s="13" t="s">
        <v>37</v>
      </c>
      <c r="AX100" s="13" t="s">
        <v>83</v>
      </c>
      <c r="AY100" s="158" t="s">
        <v>118</v>
      </c>
    </row>
    <row r="101" spans="2:65" s="1" customFormat="1" ht="62.65" customHeight="1">
      <c r="B101" s="31"/>
      <c r="C101" s="121" t="s">
        <v>117</v>
      </c>
      <c r="D101" s="121" t="s">
        <v>119</v>
      </c>
      <c r="E101" s="122" t="s">
        <v>228</v>
      </c>
      <c r="F101" s="123" t="s">
        <v>229</v>
      </c>
      <c r="G101" s="124" t="s">
        <v>214</v>
      </c>
      <c r="H101" s="125">
        <v>1130.732</v>
      </c>
      <c r="I101" s="126"/>
      <c r="J101" s="127">
        <f>ROUND(I101*H101,2)</f>
        <v>0</v>
      </c>
      <c r="K101" s="128"/>
      <c r="L101" s="31"/>
      <c r="M101" s="129" t="s">
        <v>19</v>
      </c>
      <c r="N101" s="130" t="s">
        <v>46</v>
      </c>
      <c r="P101" s="131">
        <f>O101*H101</f>
        <v>0</v>
      </c>
      <c r="Q101" s="131">
        <v>0</v>
      </c>
      <c r="R101" s="131">
        <f>Q101*H101</f>
        <v>0</v>
      </c>
      <c r="S101" s="131">
        <v>0</v>
      </c>
      <c r="T101" s="132">
        <f>S101*H101</f>
        <v>0</v>
      </c>
      <c r="AR101" s="133" t="s">
        <v>123</v>
      </c>
      <c r="AT101" s="133" t="s">
        <v>119</v>
      </c>
      <c r="AU101" s="133" t="s">
        <v>85</v>
      </c>
      <c r="AY101" s="16" t="s">
        <v>118</v>
      </c>
      <c r="BE101" s="134">
        <f>IF(N101="základní",J101,0)</f>
        <v>0</v>
      </c>
      <c r="BF101" s="134">
        <f>IF(N101="snížená",J101,0)</f>
        <v>0</v>
      </c>
      <c r="BG101" s="134">
        <f>IF(N101="zákl. přenesená",J101,0)</f>
        <v>0</v>
      </c>
      <c r="BH101" s="134">
        <f>IF(N101="sníž. přenesená",J101,0)</f>
        <v>0</v>
      </c>
      <c r="BI101" s="134">
        <f>IF(N101="nulová",J101,0)</f>
        <v>0</v>
      </c>
      <c r="BJ101" s="16" t="s">
        <v>83</v>
      </c>
      <c r="BK101" s="134">
        <f>ROUND(I101*H101,2)</f>
        <v>0</v>
      </c>
      <c r="BL101" s="16" t="s">
        <v>123</v>
      </c>
      <c r="BM101" s="133" t="s">
        <v>306</v>
      </c>
    </row>
    <row r="102" spans="2:65" s="1" customFormat="1" ht="11.25">
      <c r="B102" s="31"/>
      <c r="D102" s="148" t="s">
        <v>216</v>
      </c>
      <c r="F102" s="149" t="s">
        <v>231</v>
      </c>
      <c r="I102" s="137"/>
      <c r="L102" s="31"/>
      <c r="M102" s="138"/>
      <c r="T102" s="52"/>
      <c r="AT102" s="16" t="s">
        <v>216</v>
      </c>
      <c r="AU102" s="16" t="s">
        <v>85</v>
      </c>
    </row>
    <row r="103" spans="2:65" s="12" customFormat="1" ht="11.25">
      <c r="B103" s="150"/>
      <c r="D103" s="135" t="s">
        <v>218</v>
      </c>
      <c r="E103" s="151" t="s">
        <v>19</v>
      </c>
      <c r="F103" s="152" t="s">
        <v>305</v>
      </c>
      <c r="H103" s="153">
        <v>1599.732</v>
      </c>
      <c r="I103" s="154"/>
      <c r="L103" s="150"/>
      <c r="M103" s="155"/>
      <c r="T103" s="156"/>
      <c r="AT103" s="151" t="s">
        <v>218</v>
      </c>
      <c r="AU103" s="151" t="s">
        <v>85</v>
      </c>
      <c r="AV103" s="12" t="s">
        <v>85</v>
      </c>
      <c r="AW103" s="12" t="s">
        <v>37</v>
      </c>
      <c r="AX103" s="12" t="s">
        <v>75</v>
      </c>
      <c r="AY103" s="151" t="s">
        <v>118</v>
      </c>
    </row>
    <row r="104" spans="2:65" s="12" customFormat="1" ht="11.25">
      <c r="B104" s="150"/>
      <c r="D104" s="135" t="s">
        <v>218</v>
      </c>
      <c r="E104" s="151" t="s">
        <v>19</v>
      </c>
      <c r="F104" s="152" t="s">
        <v>307</v>
      </c>
      <c r="H104" s="153">
        <v>-469</v>
      </c>
      <c r="I104" s="154"/>
      <c r="L104" s="150"/>
      <c r="M104" s="155"/>
      <c r="T104" s="156"/>
      <c r="AT104" s="151" t="s">
        <v>218</v>
      </c>
      <c r="AU104" s="151" t="s">
        <v>85</v>
      </c>
      <c r="AV104" s="12" t="s">
        <v>85</v>
      </c>
      <c r="AW104" s="12" t="s">
        <v>37</v>
      </c>
      <c r="AX104" s="12" t="s">
        <v>75</v>
      </c>
      <c r="AY104" s="151" t="s">
        <v>118</v>
      </c>
    </row>
    <row r="105" spans="2:65" s="13" customFormat="1" ht="11.25">
      <c r="B105" s="157"/>
      <c r="D105" s="135" t="s">
        <v>218</v>
      </c>
      <c r="E105" s="158" t="s">
        <v>19</v>
      </c>
      <c r="F105" s="159" t="s">
        <v>220</v>
      </c>
      <c r="H105" s="160">
        <v>1130.732</v>
      </c>
      <c r="I105" s="161"/>
      <c r="L105" s="157"/>
      <c r="M105" s="162"/>
      <c r="T105" s="163"/>
      <c r="AT105" s="158" t="s">
        <v>218</v>
      </c>
      <c r="AU105" s="158" t="s">
        <v>85</v>
      </c>
      <c r="AV105" s="13" t="s">
        <v>123</v>
      </c>
      <c r="AW105" s="13" t="s">
        <v>37</v>
      </c>
      <c r="AX105" s="13" t="s">
        <v>83</v>
      </c>
      <c r="AY105" s="158" t="s">
        <v>118</v>
      </c>
    </row>
    <row r="106" spans="2:65" s="1" customFormat="1" ht="24.2" customHeight="1">
      <c r="B106" s="31"/>
      <c r="C106" s="121" t="s">
        <v>144</v>
      </c>
      <c r="D106" s="121" t="s">
        <v>119</v>
      </c>
      <c r="E106" s="122" t="s">
        <v>232</v>
      </c>
      <c r="F106" s="123" t="s">
        <v>233</v>
      </c>
      <c r="G106" s="124" t="s">
        <v>214</v>
      </c>
      <c r="H106" s="125">
        <v>799.86599999999999</v>
      </c>
      <c r="I106" s="126"/>
      <c r="J106" s="127">
        <f>ROUND(I106*H106,2)</f>
        <v>0</v>
      </c>
      <c r="K106" s="128"/>
      <c r="L106" s="31"/>
      <c r="M106" s="129" t="s">
        <v>19</v>
      </c>
      <c r="N106" s="130" t="s">
        <v>46</v>
      </c>
      <c r="P106" s="131">
        <f>O106*H106</f>
        <v>0</v>
      </c>
      <c r="Q106" s="131">
        <v>0</v>
      </c>
      <c r="R106" s="131">
        <f>Q106*H106</f>
        <v>0</v>
      </c>
      <c r="S106" s="131">
        <v>0</v>
      </c>
      <c r="T106" s="132">
        <f>S106*H106</f>
        <v>0</v>
      </c>
      <c r="AR106" s="133" t="s">
        <v>123</v>
      </c>
      <c r="AT106" s="133" t="s">
        <v>119</v>
      </c>
      <c r="AU106" s="133" t="s">
        <v>85</v>
      </c>
      <c r="AY106" s="16" t="s">
        <v>118</v>
      </c>
      <c r="BE106" s="134">
        <f>IF(N106="základní",J106,0)</f>
        <v>0</v>
      </c>
      <c r="BF106" s="134">
        <f>IF(N106="snížená",J106,0)</f>
        <v>0</v>
      </c>
      <c r="BG106" s="134">
        <f>IF(N106="zákl. přenesená",J106,0)</f>
        <v>0</v>
      </c>
      <c r="BH106" s="134">
        <f>IF(N106="sníž. přenesená",J106,0)</f>
        <v>0</v>
      </c>
      <c r="BI106" s="134">
        <f>IF(N106="nulová",J106,0)</f>
        <v>0</v>
      </c>
      <c r="BJ106" s="16" t="s">
        <v>83</v>
      </c>
      <c r="BK106" s="134">
        <f>ROUND(I106*H106,2)</f>
        <v>0</v>
      </c>
      <c r="BL106" s="16" t="s">
        <v>123</v>
      </c>
      <c r="BM106" s="133" t="s">
        <v>308</v>
      </c>
    </row>
    <row r="107" spans="2:65" s="1" customFormat="1" ht="11.25">
      <c r="B107" s="31"/>
      <c r="D107" s="148" t="s">
        <v>216</v>
      </c>
      <c r="F107" s="149" t="s">
        <v>235</v>
      </c>
      <c r="I107" s="137"/>
      <c r="L107" s="31"/>
      <c r="M107" s="138"/>
      <c r="T107" s="52"/>
      <c r="AT107" s="16" t="s">
        <v>216</v>
      </c>
      <c r="AU107" s="16" t="s">
        <v>85</v>
      </c>
    </row>
    <row r="108" spans="2:65" s="12" customFormat="1" ht="11.25">
      <c r="B108" s="150"/>
      <c r="D108" s="135" t="s">
        <v>218</v>
      </c>
      <c r="E108" s="151" t="s">
        <v>19</v>
      </c>
      <c r="F108" s="152" t="s">
        <v>309</v>
      </c>
      <c r="H108" s="153">
        <v>799.86599999999999</v>
      </c>
      <c r="I108" s="154"/>
      <c r="L108" s="150"/>
      <c r="M108" s="155"/>
      <c r="T108" s="156"/>
      <c r="AT108" s="151" t="s">
        <v>218</v>
      </c>
      <c r="AU108" s="151" t="s">
        <v>85</v>
      </c>
      <c r="AV108" s="12" t="s">
        <v>85</v>
      </c>
      <c r="AW108" s="12" t="s">
        <v>37</v>
      </c>
      <c r="AX108" s="12" t="s">
        <v>75</v>
      </c>
      <c r="AY108" s="151" t="s">
        <v>118</v>
      </c>
    </row>
    <row r="109" spans="2:65" s="13" customFormat="1" ht="11.25">
      <c r="B109" s="157"/>
      <c r="D109" s="135" t="s">
        <v>218</v>
      </c>
      <c r="E109" s="158" t="s">
        <v>19</v>
      </c>
      <c r="F109" s="159" t="s">
        <v>220</v>
      </c>
      <c r="H109" s="160">
        <v>799.86599999999999</v>
      </c>
      <c r="I109" s="161"/>
      <c r="L109" s="157"/>
      <c r="M109" s="162"/>
      <c r="T109" s="163"/>
      <c r="AT109" s="158" t="s">
        <v>218</v>
      </c>
      <c r="AU109" s="158" t="s">
        <v>85</v>
      </c>
      <c r="AV109" s="13" t="s">
        <v>123</v>
      </c>
      <c r="AW109" s="13" t="s">
        <v>37</v>
      </c>
      <c r="AX109" s="13" t="s">
        <v>83</v>
      </c>
      <c r="AY109" s="158" t="s">
        <v>118</v>
      </c>
    </row>
    <row r="110" spans="2:65" s="1" customFormat="1" ht="44.25" customHeight="1">
      <c r="B110" s="31"/>
      <c r="C110" s="121" t="s">
        <v>149</v>
      </c>
      <c r="D110" s="121" t="s">
        <v>119</v>
      </c>
      <c r="E110" s="122" t="s">
        <v>310</v>
      </c>
      <c r="F110" s="123" t="s">
        <v>311</v>
      </c>
      <c r="G110" s="124" t="s">
        <v>214</v>
      </c>
      <c r="H110" s="125">
        <v>469</v>
      </c>
      <c r="I110" s="126"/>
      <c r="J110" s="127">
        <f>ROUND(I110*H110,2)</f>
        <v>0</v>
      </c>
      <c r="K110" s="128"/>
      <c r="L110" s="31"/>
      <c r="M110" s="129" t="s">
        <v>19</v>
      </c>
      <c r="N110" s="130" t="s">
        <v>46</v>
      </c>
      <c r="P110" s="131">
        <f>O110*H110</f>
        <v>0</v>
      </c>
      <c r="Q110" s="131">
        <v>0</v>
      </c>
      <c r="R110" s="131">
        <f>Q110*H110</f>
        <v>0</v>
      </c>
      <c r="S110" s="131">
        <v>0</v>
      </c>
      <c r="T110" s="132">
        <f>S110*H110</f>
        <v>0</v>
      </c>
      <c r="AR110" s="133" t="s">
        <v>123</v>
      </c>
      <c r="AT110" s="133" t="s">
        <v>119</v>
      </c>
      <c r="AU110" s="133" t="s">
        <v>85</v>
      </c>
      <c r="AY110" s="16" t="s">
        <v>118</v>
      </c>
      <c r="BE110" s="134">
        <f>IF(N110="základní",J110,0)</f>
        <v>0</v>
      </c>
      <c r="BF110" s="134">
        <f>IF(N110="snížená",J110,0)</f>
        <v>0</v>
      </c>
      <c r="BG110" s="134">
        <f>IF(N110="zákl. přenesená",J110,0)</f>
        <v>0</v>
      </c>
      <c r="BH110" s="134">
        <f>IF(N110="sníž. přenesená",J110,0)</f>
        <v>0</v>
      </c>
      <c r="BI110" s="134">
        <f>IF(N110="nulová",J110,0)</f>
        <v>0</v>
      </c>
      <c r="BJ110" s="16" t="s">
        <v>83</v>
      </c>
      <c r="BK110" s="134">
        <f>ROUND(I110*H110,2)</f>
        <v>0</v>
      </c>
      <c r="BL110" s="16" t="s">
        <v>123</v>
      </c>
      <c r="BM110" s="133" t="s">
        <v>312</v>
      </c>
    </row>
    <row r="111" spans="2:65" s="1" customFormat="1" ht="11.25">
      <c r="B111" s="31"/>
      <c r="D111" s="148" t="s">
        <v>216</v>
      </c>
      <c r="F111" s="149" t="s">
        <v>313</v>
      </c>
      <c r="I111" s="137"/>
      <c r="L111" s="31"/>
      <c r="M111" s="138"/>
      <c r="T111" s="52"/>
      <c r="AT111" s="16" t="s">
        <v>216</v>
      </c>
      <c r="AU111" s="16" t="s">
        <v>85</v>
      </c>
    </row>
    <row r="112" spans="2:65" s="12" customFormat="1" ht="11.25">
      <c r="B112" s="150"/>
      <c r="D112" s="135" t="s">
        <v>218</v>
      </c>
      <c r="E112" s="151" t="s">
        <v>19</v>
      </c>
      <c r="F112" s="152" t="s">
        <v>314</v>
      </c>
      <c r="H112" s="153">
        <v>469</v>
      </c>
      <c r="I112" s="154"/>
      <c r="L112" s="150"/>
      <c r="M112" s="155"/>
      <c r="T112" s="156"/>
      <c r="AT112" s="151" t="s">
        <v>218</v>
      </c>
      <c r="AU112" s="151" t="s">
        <v>85</v>
      </c>
      <c r="AV112" s="12" t="s">
        <v>85</v>
      </c>
      <c r="AW112" s="12" t="s">
        <v>37</v>
      </c>
      <c r="AX112" s="12" t="s">
        <v>75</v>
      </c>
      <c r="AY112" s="151" t="s">
        <v>118</v>
      </c>
    </row>
    <row r="113" spans="2:65" s="13" customFormat="1" ht="11.25">
      <c r="B113" s="157"/>
      <c r="D113" s="135" t="s">
        <v>218</v>
      </c>
      <c r="E113" s="158" t="s">
        <v>19</v>
      </c>
      <c r="F113" s="159" t="s">
        <v>220</v>
      </c>
      <c r="H113" s="160">
        <v>469</v>
      </c>
      <c r="I113" s="161"/>
      <c r="L113" s="157"/>
      <c r="M113" s="162"/>
      <c r="T113" s="163"/>
      <c r="AT113" s="158" t="s">
        <v>218</v>
      </c>
      <c r="AU113" s="158" t="s">
        <v>85</v>
      </c>
      <c r="AV113" s="13" t="s">
        <v>123</v>
      </c>
      <c r="AW113" s="13" t="s">
        <v>37</v>
      </c>
      <c r="AX113" s="13" t="s">
        <v>83</v>
      </c>
      <c r="AY113" s="158" t="s">
        <v>118</v>
      </c>
    </row>
    <row r="114" spans="2:65" s="1" customFormat="1" ht="16.5" customHeight="1">
      <c r="B114" s="31"/>
      <c r="C114" s="121" t="s">
        <v>154</v>
      </c>
      <c r="D114" s="121" t="s">
        <v>119</v>
      </c>
      <c r="E114" s="122" t="s">
        <v>255</v>
      </c>
      <c r="F114" s="123" t="s">
        <v>315</v>
      </c>
      <c r="G114" s="124" t="s">
        <v>214</v>
      </c>
      <c r="H114" s="125">
        <v>469</v>
      </c>
      <c r="I114" s="126"/>
      <c r="J114" s="127">
        <f>ROUND(I114*H114,2)</f>
        <v>0</v>
      </c>
      <c r="K114" s="128"/>
      <c r="L114" s="31"/>
      <c r="M114" s="129" t="s">
        <v>19</v>
      </c>
      <c r="N114" s="130" t="s">
        <v>46</v>
      </c>
      <c r="P114" s="131">
        <f>O114*H114</f>
        <v>0</v>
      </c>
      <c r="Q114" s="131">
        <v>0</v>
      </c>
      <c r="R114" s="131">
        <f>Q114*H114</f>
        <v>0</v>
      </c>
      <c r="S114" s="131">
        <v>0</v>
      </c>
      <c r="T114" s="132">
        <f>S114*H114</f>
        <v>0</v>
      </c>
      <c r="AR114" s="133" t="s">
        <v>123</v>
      </c>
      <c r="AT114" s="133" t="s">
        <v>119</v>
      </c>
      <c r="AU114" s="133" t="s">
        <v>85</v>
      </c>
      <c r="AY114" s="16" t="s">
        <v>118</v>
      </c>
      <c r="BE114" s="134">
        <f>IF(N114="základní",J114,0)</f>
        <v>0</v>
      </c>
      <c r="BF114" s="134">
        <f>IF(N114="snížená",J114,0)</f>
        <v>0</v>
      </c>
      <c r="BG114" s="134">
        <f>IF(N114="zákl. přenesená",J114,0)</f>
        <v>0</v>
      </c>
      <c r="BH114" s="134">
        <f>IF(N114="sníž. přenesená",J114,0)</f>
        <v>0</v>
      </c>
      <c r="BI114" s="134">
        <f>IF(N114="nulová",J114,0)</f>
        <v>0</v>
      </c>
      <c r="BJ114" s="16" t="s">
        <v>83</v>
      </c>
      <c r="BK114" s="134">
        <f>ROUND(I114*H114,2)</f>
        <v>0</v>
      </c>
      <c r="BL114" s="16" t="s">
        <v>123</v>
      </c>
      <c r="BM114" s="133" t="s">
        <v>316</v>
      </c>
    </row>
    <row r="115" spans="2:65" s="1" customFormat="1" ht="29.25">
      <c r="B115" s="31"/>
      <c r="D115" s="135" t="s">
        <v>125</v>
      </c>
      <c r="F115" s="136" t="s">
        <v>317</v>
      </c>
      <c r="I115" s="137"/>
      <c r="L115" s="31"/>
      <c r="M115" s="138"/>
      <c r="T115" s="52"/>
      <c r="AT115" s="16" t="s">
        <v>125</v>
      </c>
      <c r="AU115" s="16" t="s">
        <v>85</v>
      </c>
    </row>
    <row r="116" spans="2:65" s="1" customFormat="1" ht="44.25" customHeight="1">
      <c r="B116" s="31"/>
      <c r="C116" s="121" t="s">
        <v>159</v>
      </c>
      <c r="D116" s="121" t="s">
        <v>119</v>
      </c>
      <c r="E116" s="122" t="s">
        <v>246</v>
      </c>
      <c r="F116" s="123" t="s">
        <v>247</v>
      </c>
      <c r="G116" s="124" t="s">
        <v>243</v>
      </c>
      <c r="H116" s="125">
        <v>2035.318</v>
      </c>
      <c r="I116" s="126"/>
      <c r="J116" s="127">
        <f>ROUND(I116*H116,2)</f>
        <v>0</v>
      </c>
      <c r="K116" s="128"/>
      <c r="L116" s="31"/>
      <c r="M116" s="129" t="s">
        <v>19</v>
      </c>
      <c r="N116" s="130" t="s">
        <v>46</v>
      </c>
      <c r="P116" s="131">
        <f>O116*H116</f>
        <v>0</v>
      </c>
      <c r="Q116" s="131">
        <v>0</v>
      </c>
      <c r="R116" s="131">
        <f>Q116*H116</f>
        <v>0</v>
      </c>
      <c r="S116" s="131">
        <v>0</v>
      </c>
      <c r="T116" s="132">
        <f>S116*H116</f>
        <v>0</v>
      </c>
      <c r="AR116" s="133" t="s">
        <v>123</v>
      </c>
      <c r="AT116" s="133" t="s">
        <v>119</v>
      </c>
      <c r="AU116" s="133" t="s">
        <v>85</v>
      </c>
      <c r="AY116" s="16" t="s">
        <v>118</v>
      </c>
      <c r="BE116" s="134">
        <f>IF(N116="základní",J116,0)</f>
        <v>0</v>
      </c>
      <c r="BF116" s="134">
        <f>IF(N116="snížená",J116,0)</f>
        <v>0</v>
      </c>
      <c r="BG116" s="134">
        <f>IF(N116="zákl. přenesená",J116,0)</f>
        <v>0</v>
      </c>
      <c r="BH116" s="134">
        <f>IF(N116="sníž. přenesená",J116,0)</f>
        <v>0</v>
      </c>
      <c r="BI116" s="134">
        <f>IF(N116="nulová",J116,0)</f>
        <v>0</v>
      </c>
      <c r="BJ116" s="16" t="s">
        <v>83</v>
      </c>
      <c r="BK116" s="134">
        <f>ROUND(I116*H116,2)</f>
        <v>0</v>
      </c>
      <c r="BL116" s="16" t="s">
        <v>123</v>
      </c>
      <c r="BM116" s="133" t="s">
        <v>318</v>
      </c>
    </row>
    <row r="117" spans="2:65" s="1" customFormat="1" ht="11.25">
      <c r="B117" s="31"/>
      <c r="D117" s="148" t="s">
        <v>216</v>
      </c>
      <c r="F117" s="149" t="s">
        <v>249</v>
      </c>
      <c r="I117" s="137"/>
      <c r="L117" s="31"/>
      <c r="M117" s="138"/>
      <c r="T117" s="52"/>
      <c r="AT117" s="16" t="s">
        <v>216</v>
      </c>
      <c r="AU117" s="16" t="s">
        <v>85</v>
      </c>
    </row>
    <row r="118" spans="2:65" s="12" customFormat="1" ht="11.25">
      <c r="B118" s="150"/>
      <c r="D118" s="135" t="s">
        <v>218</v>
      </c>
      <c r="E118" s="151" t="s">
        <v>19</v>
      </c>
      <c r="F118" s="152" t="s">
        <v>305</v>
      </c>
      <c r="H118" s="153">
        <v>1599.732</v>
      </c>
      <c r="I118" s="154"/>
      <c r="L118" s="150"/>
      <c r="M118" s="155"/>
      <c r="T118" s="156"/>
      <c r="AT118" s="151" t="s">
        <v>218</v>
      </c>
      <c r="AU118" s="151" t="s">
        <v>85</v>
      </c>
      <c r="AV118" s="12" t="s">
        <v>85</v>
      </c>
      <c r="AW118" s="12" t="s">
        <v>37</v>
      </c>
      <c r="AX118" s="12" t="s">
        <v>75</v>
      </c>
      <c r="AY118" s="151" t="s">
        <v>118</v>
      </c>
    </row>
    <row r="119" spans="2:65" s="12" customFormat="1" ht="11.25">
      <c r="B119" s="150"/>
      <c r="D119" s="135" t="s">
        <v>218</v>
      </c>
      <c r="E119" s="151" t="s">
        <v>19</v>
      </c>
      <c r="F119" s="152" t="s">
        <v>307</v>
      </c>
      <c r="H119" s="153">
        <v>-469</v>
      </c>
      <c r="I119" s="154"/>
      <c r="L119" s="150"/>
      <c r="M119" s="155"/>
      <c r="T119" s="156"/>
      <c r="AT119" s="151" t="s">
        <v>218</v>
      </c>
      <c r="AU119" s="151" t="s">
        <v>85</v>
      </c>
      <c r="AV119" s="12" t="s">
        <v>85</v>
      </c>
      <c r="AW119" s="12" t="s">
        <v>37</v>
      </c>
      <c r="AX119" s="12" t="s">
        <v>75</v>
      </c>
      <c r="AY119" s="151" t="s">
        <v>118</v>
      </c>
    </row>
    <row r="120" spans="2:65" s="13" customFormat="1" ht="11.25">
      <c r="B120" s="157"/>
      <c r="D120" s="135" t="s">
        <v>218</v>
      </c>
      <c r="E120" s="158" t="s">
        <v>19</v>
      </c>
      <c r="F120" s="159" t="s">
        <v>220</v>
      </c>
      <c r="H120" s="160">
        <v>1130.732</v>
      </c>
      <c r="I120" s="161"/>
      <c r="L120" s="157"/>
      <c r="M120" s="162"/>
      <c r="T120" s="163"/>
      <c r="AT120" s="158" t="s">
        <v>218</v>
      </c>
      <c r="AU120" s="158" t="s">
        <v>85</v>
      </c>
      <c r="AV120" s="13" t="s">
        <v>123</v>
      </c>
      <c r="AW120" s="13" t="s">
        <v>37</v>
      </c>
      <c r="AX120" s="13" t="s">
        <v>83</v>
      </c>
      <c r="AY120" s="158" t="s">
        <v>118</v>
      </c>
    </row>
    <row r="121" spans="2:65" s="12" customFormat="1" ht="11.25">
      <c r="B121" s="150"/>
      <c r="D121" s="135" t="s">
        <v>218</v>
      </c>
      <c r="F121" s="152" t="s">
        <v>319</v>
      </c>
      <c r="H121" s="153">
        <v>2035.318</v>
      </c>
      <c r="I121" s="154"/>
      <c r="L121" s="150"/>
      <c r="M121" s="155"/>
      <c r="T121" s="156"/>
      <c r="AT121" s="151" t="s">
        <v>218</v>
      </c>
      <c r="AU121" s="151" t="s">
        <v>85</v>
      </c>
      <c r="AV121" s="12" t="s">
        <v>85</v>
      </c>
      <c r="AW121" s="12" t="s">
        <v>4</v>
      </c>
      <c r="AX121" s="12" t="s">
        <v>83</v>
      </c>
      <c r="AY121" s="151" t="s">
        <v>118</v>
      </c>
    </row>
    <row r="122" spans="2:65" s="1" customFormat="1" ht="37.9" customHeight="1">
      <c r="B122" s="31"/>
      <c r="C122" s="121" t="s">
        <v>164</v>
      </c>
      <c r="D122" s="121" t="s">
        <v>119</v>
      </c>
      <c r="E122" s="122" t="s">
        <v>251</v>
      </c>
      <c r="F122" s="123" t="s">
        <v>252</v>
      </c>
      <c r="G122" s="124" t="s">
        <v>214</v>
      </c>
      <c r="H122" s="125">
        <v>1130.732</v>
      </c>
      <c r="I122" s="126"/>
      <c r="J122" s="127">
        <f>ROUND(I122*H122,2)</f>
        <v>0</v>
      </c>
      <c r="K122" s="128"/>
      <c r="L122" s="31"/>
      <c r="M122" s="129" t="s">
        <v>19</v>
      </c>
      <c r="N122" s="130" t="s">
        <v>46</v>
      </c>
      <c r="P122" s="131">
        <f>O122*H122</f>
        <v>0</v>
      </c>
      <c r="Q122" s="131">
        <v>0</v>
      </c>
      <c r="R122" s="131">
        <f>Q122*H122</f>
        <v>0</v>
      </c>
      <c r="S122" s="131">
        <v>0</v>
      </c>
      <c r="T122" s="132">
        <f>S122*H122</f>
        <v>0</v>
      </c>
      <c r="AR122" s="133" t="s">
        <v>123</v>
      </c>
      <c r="AT122" s="133" t="s">
        <v>119</v>
      </c>
      <c r="AU122" s="133" t="s">
        <v>85</v>
      </c>
      <c r="AY122" s="16" t="s">
        <v>118</v>
      </c>
      <c r="BE122" s="134">
        <f>IF(N122="základní",J122,0)</f>
        <v>0</v>
      </c>
      <c r="BF122" s="134">
        <f>IF(N122="snížená",J122,0)</f>
        <v>0</v>
      </c>
      <c r="BG122" s="134">
        <f>IF(N122="zákl. přenesená",J122,0)</f>
        <v>0</v>
      </c>
      <c r="BH122" s="134">
        <f>IF(N122="sníž. přenesená",J122,0)</f>
        <v>0</v>
      </c>
      <c r="BI122" s="134">
        <f>IF(N122="nulová",J122,0)</f>
        <v>0</v>
      </c>
      <c r="BJ122" s="16" t="s">
        <v>83</v>
      </c>
      <c r="BK122" s="134">
        <f>ROUND(I122*H122,2)</f>
        <v>0</v>
      </c>
      <c r="BL122" s="16" t="s">
        <v>123</v>
      </c>
      <c r="BM122" s="133" t="s">
        <v>320</v>
      </c>
    </row>
    <row r="123" spans="2:65" s="1" customFormat="1" ht="11.25">
      <c r="B123" s="31"/>
      <c r="D123" s="148" t="s">
        <v>216</v>
      </c>
      <c r="F123" s="149" t="s">
        <v>254</v>
      </c>
      <c r="I123" s="137"/>
      <c r="L123" s="31"/>
      <c r="M123" s="138"/>
      <c r="T123" s="52"/>
      <c r="AT123" s="16" t="s">
        <v>216</v>
      </c>
      <c r="AU123" s="16" t="s">
        <v>85</v>
      </c>
    </row>
    <row r="124" spans="2:65" s="12" customFormat="1" ht="11.25">
      <c r="B124" s="150"/>
      <c r="D124" s="135" t="s">
        <v>218</v>
      </c>
      <c r="E124" s="151" t="s">
        <v>19</v>
      </c>
      <c r="F124" s="152" t="s">
        <v>305</v>
      </c>
      <c r="H124" s="153">
        <v>1599.732</v>
      </c>
      <c r="I124" s="154"/>
      <c r="L124" s="150"/>
      <c r="M124" s="155"/>
      <c r="T124" s="156"/>
      <c r="AT124" s="151" t="s">
        <v>218</v>
      </c>
      <c r="AU124" s="151" t="s">
        <v>85</v>
      </c>
      <c r="AV124" s="12" t="s">
        <v>85</v>
      </c>
      <c r="AW124" s="12" t="s">
        <v>37</v>
      </c>
      <c r="AX124" s="12" t="s">
        <v>75</v>
      </c>
      <c r="AY124" s="151" t="s">
        <v>118</v>
      </c>
    </row>
    <row r="125" spans="2:65" s="12" customFormat="1" ht="11.25">
      <c r="B125" s="150"/>
      <c r="D125" s="135" t="s">
        <v>218</v>
      </c>
      <c r="E125" s="151" t="s">
        <v>19</v>
      </c>
      <c r="F125" s="152" t="s">
        <v>307</v>
      </c>
      <c r="H125" s="153">
        <v>-469</v>
      </c>
      <c r="I125" s="154"/>
      <c r="L125" s="150"/>
      <c r="M125" s="155"/>
      <c r="T125" s="156"/>
      <c r="AT125" s="151" t="s">
        <v>218</v>
      </c>
      <c r="AU125" s="151" t="s">
        <v>85</v>
      </c>
      <c r="AV125" s="12" t="s">
        <v>85</v>
      </c>
      <c r="AW125" s="12" t="s">
        <v>37</v>
      </c>
      <c r="AX125" s="12" t="s">
        <v>75</v>
      </c>
      <c r="AY125" s="151" t="s">
        <v>118</v>
      </c>
    </row>
    <row r="126" spans="2:65" s="13" customFormat="1" ht="11.25">
      <c r="B126" s="157"/>
      <c r="D126" s="135" t="s">
        <v>218</v>
      </c>
      <c r="E126" s="158" t="s">
        <v>19</v>
      </c>
      <c r="F126" s="159" t="s">
        <v>220</v>
      </c>
      <c r="H126" s="160">
        <v>1130.732</v>
      </c>
      <c r="I126" s="161"/>
      <c r="L126" s="157"/>
      <c r="M126" s="162"/>
      <c r="T126" s="163"/>
      <c r="AT126" s="158" t="s">
        <v>218</v>
      </c>
      <c r="AU126" s="158" t="s">
        <v>85</v>
      </c>
      <c r="AV126" s="13" t="s">
        <v>123</v>
      </c>
      <c r="AW126" s="13" t="s">
        <v>37</v>
      </c>
      <c r="AX126" s="13" t="s">
        <v>83</v>
      </c>
      <c r="AY126" s="158" t="s">
        <v>118</v>
      </c>
    </row>
    <row r="127" spans="2:65" s="1" customFormat="1" ht="37.9" customHeight="1">
      <c r="B127" s="31"/>
      <c r="C127" s="121" t="s">
        <v>169</v>
      </c>
      <c r="D127" s="121" t="s">
        <v>119</v>
      </c>
      <c r="E127" s="122" t="s">
        <v>321</v>
      </c>
      <c r="F127" s="123" t="s">
        <v>322</v>
      </c>
      <c r="G127" s="124" t="s">
        <v>323</v>
      </c>
      <c r="H127" s="125">
        <v>500</v>
      </c>
      <c r="I127" s="126"/>
      <c r="J127" s="127">
        <f>ROUND(I127*H127,2)</f>
        <v>0</v>
      </c>
      <c r="K127" s="128"/>
      <c r="L127" s="31"/>
      <c r="M127" s="129" t="s">
        <v>19</v>
      </c>
      <c r="N127" s="130" t="s">
        <v>46</v>
      </c>
      <c r="P127" s="131">
        <f>O127*H127</f>
        <v>0</v>
      </c>
      <c r="Q127" s="131">
        <v>0</v>
      </c>
      <c r="R127" s="131">
        <f>Q127*H127</f>
        <v>0</v>
      </c>
      <c r="S127" s="131">
        <v>0</v>
      </c>
      <c r="T127" s="132">
        <f>S127*H127</f>
        <v>0</v>
      </c>
      <c r="AR127" s="133" t="s">
        <v>123</v>
      </c>
      <c r="AT127" s="133" t="s">
        <v>119</v>
      </c>
      <c r="AU127" s="133" t="s">
        <v>85</v>
      </c>
      <c r="AY127" s="16" t="s">
        <v>118</v>
      </c>
      <c r="BE127" s="134">
        <f>IF(N127="základní",J127,0)</f>
        <v>0</v>
      </c>
      <c r="BF127" s="134">
        <f>IF(N127="snížená",J127,0)</f>
        <v>0</v>
      </c>
      <c r="BG127" s="134">
        <f>IF(N127="zákl. přenesená",J127,0)</f>
        <v>0</v>
      </c>
      <c r="BH127" s="134">
        <f>IF(N127="sníž. přenesená",J127,0)</f>
        <v>0</v>
      </c>
      <c r="BI127" s="134">
        <f>IF(N127="nulová",J127,0)</f>
        <v>0</v>
      </c>
      <c r="BJ127" s="16" t="s">
        <v>83</v>
      </c>
      <c r="BK127" s="134">
        <f>ROUND(I127*H127,2)</f>
        <v>0</v>
      </c>
      <c r="BL127" s="16" t="s">
        <v>123</v>
      </c>
      <c r="BM127" s="133" t="s">
        <v>324</v>
      </c>
    </row>
    <row r="128" spans="2:65" s="1" customFormat="1" ht="11.25">
      <c r="B128" s="31"/>
      <c r="D128" s="148" t="s">
        <v>216</v>
      </c>
      <c r="F128" s="149" t="s">
        <v>325</v>
      </c>
      <c r="I128" s="137"/>
      <c r="L128" s="31"/>
      <c r="M128" s="138"/>
      <c r="T128" s="52"/>
      <c r="AT128" s="16" t="s">
        <v>216</v>
      </c>
      <c r="AU128" s="16" t="s">
        <v>85</v>
      </c>
    </row>
    <row r="129" spans="2:65" s="1" customFormat="1" ht="29.25">
      <c r="B129" s="31"/>
      <c r="D129" s="135" t="s">
        <v>125</v>
      </c>
      <c r="F129" s="136" t="s">
        <v>317</v>
      </c>
      <c r="I129" s="137"/>
      <c r="L129" s="31"/>
      <c r="M129" s="138"/>
      <c r="T129" s="52"/>
      <c r="AT129" s="16" t="s">
        <v>125</v>
      </c>
      <c r="AU129" s="16" t="s">
        <v>85</v>
      </c>
    </row>
    <row r="130" spans="2:65" s="12" customFormat="1" ht="11.25">
      <c r="B130" s="150"/>
      <c r="D130" s="135" t="s">
        <v>218</v>
      </c>
      <c r="E130" s="151" t="s">
        <v>19</v>
      </c>
      <c r="F130" s="152" t="s">
        <v>326</v>
      </c>
      <c r="H130" s="153">
        <v>500</v>
      </c>
      <c r="I130" s="154"/>
      <c r="L130" s="150"/>
      <c r="M130" s="155"/>
      <c r="T130" s="156"/>
      <c r="AT130" s="151" t="s">
        <v>218</v>
      </c>
      <c r="AU130" s="151" t="s">
        <v>85</v>
      </c>
      <c r="AV130" s="12" t="s">
        <v>85</v>
      </c>
      <c r="AW130" s="12" t="s">
        <v>37</v>
      </c>
      <c r="AX130" s="12" t="s">
        <v>75</v>
      </c>
      <c r="AY130" s="151" t="s">
        <v>118</v>
      </c>
    </row>
    <row r="131" spans="2:65" s="13" customFormat="1" ht="11.25">
      <c r="B131" s="157"/>
      <c r="D131" s="135" t="s">
        <v>218</v>
      </c>
      <c r="E131" s="158" t="s">
        <v>19</v>
      </c>
      <c r="F131" s="159" t="s">
        <v>220</v>
      </c>
      <c r="H131" s="160">
        <v>500</v>
      </c>
      <c r="I131" s="161"/>
      <c r="L131" s="157"/>
      <c r="M131" s="162"/>
      <c r="T131" s="163"/>
      <c r="AT131" s="158" t="s">
        <v>218</v>
      </c>
      <c r="AU131" s="158" t="s">
        <v>85</v>
      </c>
      <c r="AV131" s="13" t="s">
        <v>123</v>
      </c>
      <c r="AW131" s="13" t="s">
        <v>37</v>
      </c>
      <c r="AX131" s="13" t="s">
        <v>83</v>
      </c>
      <c r="AY131" s="158" t="s">
        <v>118</v>
      </c>
    </row>
    <row r="132" spans="2:65" s="1" customFormat="1" ht="16.5" customHeight="1">
      <c r="B132" s="31"/>
      <c r="C132" s="164" t="s">
        <v>8</v>
      </c>
      <c r="D132" s="164" t="s">
        <v>327</v>
      </c>
      <c r="E132" s="165" t="s">
        <v>328</v>
      </c>
      <c r="F132" s="166" t="s">
        <v>329</v>
      </c>
      <c r="G132" s="167" t="s">
        <v>330</v>
      </c>
      <c r="H132" s="168">
        <v>10</v>
      </c>
      <c r="I132" s="169"/>
      <c r="J132" s="170">
        <f>ROUND(I132*H132,2)</f>
        <v>0</v>
      </c>
      <c r="K132" s="171"/>
      <c r="L132" s="172"/>
      <c r="M132" s="173" t="s">
        <v>19</v>
      </c>
      <c r="N132" s="174" t="s">
        <v>46</v>
      </c>
      <c r="P132" s="131">
        <f>O132*H132</f>
        <v>0</v>
      </c>
      <c r="Q132" s="131">
        <v>1E-3</v>
      </c>
      <c r="R132" s="131">
        <f>Q132*H132</f>
        <v>0.01</v>
      </c>
      <c r="S132" s="131">
        <v>0</v>
      </c>
      <c r="T132" s="132">
        <f>S132*H132</f>
        <v>0</v>
      </c>
      <c r="AR132" s="133" t="s">
        <v>154</v>
      </c>
      <c r="AT132" s="133" t="s">
        <v>327</v>
      </c>
      <c r="AU132" s="133" t="s">
        <v>85</v>
      </c>
      <c r="AY132" s="16" t="s">
        <v>118</v>
      </c>
      <c r="BE132" s="134">
        <f>IF(N132="základní",J132,0)</f>
        <v>0</v>
      </c>
      <c r="BF132" s="134">
        <f>IF(N132="snížená",J132,0)</f>
        <v>0</v>
      </c>
      <c r="BG132" s="134">
        <f>IF(N132="zákl. přenesená",J132,0)</f>
        <v>0</v>
      </c>
      <c r="BH132" s="134">
        <f>IF(N132="sníž. přenesená",J132,0)</f>
        <v>0</v>
      </c>
      <c r="BI132" s="134">
        <f>IF(N132="nulová",J132,0)</f>
        <v>0</v>
      </c>
      <c r="BJ132" s="16" t="s">
        <v>83</v>
      </c>
      <c r="BK132" s="134">
        <f>ROUND(I132*H132,2)</f>
        <v>0</v>
      </c>
      <c r="BL132" s="16" t="s">
        <v>123</v>
      </c>
      <c r="BM132" s="133" t="s">
        <v>331</v>
      </c>
    </row>
    <row r="133" spans="2:65" s="12" customFormat="1" ht="11.25">
      <c r="B133" s="150"/>
      <c r="D133" s="135" t="s">
        <v>218</v>
      </c>
      <c r="F133" s="152" t="s">
        <v>332</v>
      </c>
      <c r="H133" s="153">
        <v>10</v>
      </c>
      <c r="I133" s="154"/>
      <c r="L133" s="150"/>
      <c r="M133" s="155"/>
      <c r="T133" s="156"/>
      <c r="AT133" s="151" t="s">
        <v>218</v>
      </c>
      <c r="AU133" s="151" t="s">
        <v>85</v>
      </c>
      <c r="AV133" s="12" t="s">
        <v>85</v>
      </c>
      <c r="AW133" s="12" t="s">
        <v>4</v>
      </c>
      <c r="AX133" s="12" t="s">
        <v>83</v>
      </c>
      <c r="AY133" s="151" t="s">
        <v>118</v>
      </c>
    </row>
    <row r="134" spans="2:65" s="1" customFormat="1" ht="16.5" customHeight="1">
      <c r="B134" s="31"/>
      <c r="C134" s="121" t="s">
        <v>177</v>
      </c>
      <c r="D134" s="121" t="s">
        <v>119</v>
      </c>
      <c r="E134" s="122" t="s">
        <v>241</v>
      </c>
      <c r="F134" s="123" t="s">
        <v>242</v>
      </c>
      <c r="G134" s="124" t="s">
        <v>243</v>
      </c>
      <c r="H134" s="125">
        <v>2035</v>
      </c>
      <c r="I134" s="126"/>
      <c r="J134" s="127">
        <f>ROUND(I134*H134,2)</f>
        <v>0</v>
      </c>
      <c r="K134" s="128"/>
      <c r="L134" s="31"/>
      <c r="M134" s="129" t="s">
        <v>19</v>
      </c>
      <c r="N134" s="130" t="s">
        <v>46</v>
      </c>
      <c r="P134" s="131">
        <f>O134*H134</f>
        <v>0</v>
      </c>
      <c r="Q134" s="131">
        <v>0</v>
      </c>
      <c r="R134" s="131">
        <f>Q134*H134</f>
        <v>0</v>
      </c>
      <c r="S134" s="131">
        <v>0</v>
      </c>
      <c r="T134" s="132">
        <f>S134*H134</f>
        <v>0</v>
      </c>
      <c r="AR134" s="133" t="s">
        <v>123</v>
      </c>
      <c r="AT134" s="133" t="s">
        <v>119</v>
      </c>
      <c r="AU134" s="133" t="s">
        <v>85</v>
      </c>
      <c r="AY134" s="16" t="s">
        <v>118</v>
      </c>
      <c r="BE134" s="134">
        <f>IF(N134="základní",J134,0)</f>
        <v>0</v>
      </c>
      <c r="BF134" s="134">
        <f>IF(N134="snížená",J134,0)</f>
        <v>0</v>
      </c>
      <c r="BG134" s="134">
        <f>IF(N134="zákl. přenesená",J134,0)</f>
        <v>0</v>
      </c>
      <c r="BH134" s="134">
        <f>IF(N134="sníž. přenesená",J134,0)</f>
        <v>0</v>
      </c>
      <c r="BI134" s="134">
        <f>IF(N134="nulová",J134,0)</f>
        <v>0</v>
      </c>
      <c r="BJ134" s="16" t="s">
        <v>83</v>
      </c>
      <c r="BK134" s="134">
        <f>ROUND(I134*H134,2)</f>
        <v>0</v>
      </c>
      <c r="BL134" s="16" t="s">
        <v>123</v>
      </c>
      <c r="BM134" s="133" t="s">
        <v>333</v>
      </c>
    </row>
    <row r="135" spans="2:65" s="1" customFormat="1" ht="58.5">
      <c r="B135" s="31"/>
      <c r="D135" s="135" t="s">
        <v>125</v>
      </c>
      <c r="F135" s="136" t="s">
        <v>245</v>
      </c>
      <c r="I135" s="137"/>
      <c r="L135" s="31"/>
      <c r="M135" s="138"/>
      <c r="T135" s="52"/>
      <c r="AT135" s="16" t="s">
        <v>125</v>
      </c>
      <c r="AU135" s="16" t="s">
        <v>85</v>
      </c>
    </row>
    <row r="136" spans="2:65" s="10" customFormat="1" ht="22.9" customHeight="1">
      <c r="B136" s="111"/>
      <c r="D136" s="112" t="s">
        <v>74</v>
      </c>
      <c r="E136" s="146" t="s">
        <v>131</v>
      </c>
      <c r="F136" s="146" t="s">
        <v>334</v>
      </c>
      <c r="I136" s="114"/>
      <c r="J136" s="147">
        <f>BK136</f>
        <v>0</v>
      </c>
      <c r="L136" s="111"/>
      <c r="M136" s="116"/>
      <c r="P136" s="117">
        <f>SUM(P137:P192)</f>
        <v>0</v>
      </c>
      <c r="R136" s="117">
        <f>SUM(R137:R192)</f>
        <v>2.3937853680772001</v>
      </c>
      <c r="T136" s="118">
        <f>SUM(T137:T192)</f>
        <v>0</v>
      </c>
      <c r="AR136" s="112" t="s">
        <v>83</v>
      </c>
      <c r="AT136" s="119" t="s">
        <v>74</v>
      </c>
      <c r="AU136" s="119" t="s">
        <v>83</v>
      </c>
      <c r="AY136" s="112" t="s">
        <v>118</v>
      </c>
      <c r="BK136" s="120">
        <f>SUM(BK137:BK192)</f>
        <v>0</v>
      </c>
    </row>
    <row r="137" spans="2:65" s="1" customFormat="1" ht="78" customHeight="1">
      <c r="B137" s="31"/>
      <c r="C137" s="121" t="s">
        <v>181</v>
      </c>
      <c r="D137" s="121" t="s">
        <v>119</v>
      </c>
      <c r="E137" s="122" t="s">
        <v>335</v>
      </c>
      <c r="F137" s="123" t="s">
        <v>336</v>
      </c>
      <c r="G137" s="124" t="s">
        <v>214</v>
      </c>
      <c r="H137" s="125">
        <v>0.9</v>
      </c>
      <c r="I137" s="126"/>
      <c r="J137" s="127">
        <f>ROUND(I137*H137,2)</f>
        <v>0</v>
      </c>
      <c r="K137" s="128"/>
      <c r="L137" s="31"/>
      <c r="M137" s="129" t="s">
        <v>19</v>
      </c>
      <c r="N137" s="130" t="s">
        <v>46</v>
      </c>
      <c r="P137" s="131">
        <f>O137*H137</f>
        <v>0</v>
      </c>
      <c r="Q137" s="131">
        <v>0.18292800000000001</v>
      </c>
      <c r="R137" s="131">
        <f>Q137*H137</f>
        <v>0.16463520000000001</v>
      </c>
      <c r="S137" s="131">
        <v>0</v>
      </c>
      <c r="T137" s="132">
        <f>S137*H137</f>
        <v>0</v>
      </c>
      <c r="AR137" s="133" t="s">
        <v>123</v>
      </c>
      <c r="AT137" s="133" t="s">
        <v>119</v>
      </c>
      <c r="AU137" s="133" t="s">
        <v>85</v>
      </c>
      <c r="AY137" s="16" t="s">
        <v>118</v>
      </c>
      <c r="BE137" s="134">
        <f>IF(N137="základní",J137,0)</f>
        <v>0</v>
      </c>
      <c r="BF137" s="134">
        <f>IF(N137="snížená",J137,0)</f>
        <v>0</v>
      </c>
      <c r="BG137" s="134">
        <f>IF(N137="zákl. přenesená",J137,0)</f>
        <v>0</v>
      </c>
      <c r="BH137" s="134">
        <f>IF(N137="sníž. přenesená",J137,0)</f>
        <v>0</v>
      </c>
      <c r="BI137" s="134">
        <f>IF(N137="nulová",J137,0)</f>
        <v>0</v>
      </c>
      <c r="BJ137" s="16" t="s">
        <v>83</v>
      </c>
      <c r="BK137" s="134">
        <f>ROUND(I137*H137,2)</f>
        <v>0</v>
      </c>
      <c r="BL137" s="16" t="s">
        <v>123</v>
      </c>
      <c r="BM137" s="133" t="s">
        <v>337</v>
      </c>
    </row>
    <row r="138" spans="2:65" s="1" customFormat="1" ht="11.25">
      <c r="B138" s="31"/>
      <c r="D138" s="148" t="s">
        <v>216</v>
      </c>
      <c r="F138" s="149" t="s">
        <v>338</v>
      </c>
      <c r="I138" s="137"/>
      <c r="L138" s="31"/>
      <c r="M138" s="138"/>
      <c r="T138" s="52"/>
      <c r="AT138" s="16" t="s">
        <v>216</v>
      </c>
      <c r="AU138" s="16" t="s">
        <v>85</v>
      </c>
    </row>
    <row r="139" spans="2:65" s="12" customFormat="1" ht="11.25">
      <c r="B139" s="150"/>
      <c r="D139" s="135" t="s">
        <v>218</v>
      </c>
      <c r="E139" s="151" t="s">
        <v>19</v>
      </c>
      <c r="F139" s="152" t="s">
        <v>339</v>
      </c>
      <c r="H139" s="153">
        <v>0.45</v>
      </c>
      <c r="I139" s="154"/>
      <c r="L139" s="150"/>
      <c r="M139" s="155"/>
      <c r="T139" s="156"/>
      <c r="AT139" s="151" t="s">
        <v>218</v>
      </c>
      <c r="AU139" s="151" t="s">
        <v>85</v>
      </c>
      <c r="AV139" s="12" t="s">
        <v>85</v>
      </c>
      <c r="AW139" s="12" t="s">
        <v>37</v>
      </c>
      <c r="AX139" s="12" t="s">
        <v>75</v>
      </c>
      <c r="AY139" s="151" t="s">
        <v>118</v>
      </c>
    </row>
    <row r="140" spans="2:65" s="12" customFormat="1" ht="11.25">
      <c r="B140" s="150"/>
      <c r="D140" s="135" t="s">
        <v>218</v>
      </c>
      <c r="E140" s="151" t="s">
        <v>19</v>
      </c>
      <c r="F140" s="152" t="s">
        <v>340</v>
      </c>
      <c r="H140" s="153">
        <v>0.45</v>
      </c>
      <c r="I140" s="154"/>
      <c r="L140" s="150"/>
      <c r="M140" s="155"/>
      <c r="T140" s="156"/>
      <c r="AT140" s="151" t="s">
        <v>218</v>
      </c>
      <c r="AU140" s="151" t="s">
        <v>85</v>
      </c>
      <c r="AV140" s="12" t="s">
        <v>85</v>
      </c>
      <c r="AW140" s="12" t="s">
        <v>37</v>
      </c>
      <c r="AX140" s="12" t="s">
        <v>75</v>
      </c>
      <c r="AY140" s="151" t="s">
        <v>118</v>
      </c>
    </row>
    <row r="141" spans="2:65" s="13" customFormat="1" ht="11.25">
      <c r="B141" s="157"/>
      <c r="D141" s="135" t="s">
        <v>218</v>
      </c>
      <c r="E141" s="158" t="s">
        <v>19</v>
      </c>
      <c r="F141" s="159" t="s">
        <v>220</v>
      </c>
      <c r="H141" s="160">
        <v>0.9</v>
      </c>
      <c r="I141" s="161"/>
      <c r="L141" s="157"/>
      <c r="M141" s="162"/>
      <c r="T141" s="163"/>
      <c r="AT141" s="158" t="s">
        <v>218</v>
      </c>
      <c r="AU141" s="158" t="s">
        <v>85</v>
      </c>
      <c r="AV141" s="13" t="s">
        <v>123</v>
      </c>
      <c r="AW141" s="13" t="s">
        <v>37</v>
      </c>
      <c r="AX141" s="13" t="s">
        <v>83</v>
      </c>
      <c r="AY141" s="158" t="s">
        <v>118</v>
      </c>
    </row>
    <row r="142" spans="2:65" s="1" customFormat="1" ht="16.5" customHeight="1">
      <c r="B142" s="31"/>
      <c r="C142" s="164" t="s">
        <v>186</v>
      </c>
      <c r="D142" s="164" t="s">
        <v>327</v>
      </c>
      <c r="E142" s="165" t="s">
        <v>341</v>
      </c>
      <c r="F142" s="166" t="s">
        <v>342</v>
      </c>
      <c r="G142" s="167" t="s">
        <v>243</v>
      </c>
      <c r="H142" s="168">
        <v>0.9</v>
      </c>
      <c r="I142" s="169"/>
      <c r="J142" s="170">
        <f>ROUND(I142*H142,2)</f>
        <v>0</v>
      </c>
      <c r="K142" s="171"/>
      <c r="L142" s="172"/>
      <c r="M142" s="173" t="s">
        <v>19</v>
      </c>
      <c r="N142" s="174" t="s">
        <v>46</v>
      </c>
      <c r="P142" s="131">
        <f>O142*H142</f>
        <v>0</v>
      </c>
      <c r="Q142" s="131">
        <v>1</v>
      </c>
      <c r="R142" s="131">
        <f>Q142*H142</f>
        <v>0.9</v>
      </c>
      <c r="S142" s="131">
        <v>0</v>
      </c>
      <c r="T142" s="132">
        <f>S142*H142</f>
        <v>0</v>
      </c>
      <c r="AR142" s="133" t="s">
        <v>154</v>
      </c>
      <c r="AT142" s="133" t="s">
        <v>327</v>
      </c>
      <c r="AU142" s="133" t="s">
        <v>85</v>
      </c>
      <c r="AY142" s="16" t="s">
        <v>118</v>
      </c>
      <c r="BE142" s="134">
        <f>IF(N142="základní",J142,0)</f>
        <v>0</v>
      </c>
      <c r="BF142" s="134">
        <f>IF(N142="snížená",J142,0)</f>
        <v>0</v>
      </c>
      <c r="BG142" s="134">
        <f>IF(N142="zákl. přenesená",J142,0)</f>
        <v>0</v>
      </c>
      <c r="BH142" s="134">
        <f>IF(N142="sníž. přenesená",J142,0)</f>
        <v>0</v>
      </c>
      <c r="BI142" s="134">
        <f>IF(N142="nulová",J142,0)</f>
        <v>0</v>
      </c>
      <c r="BJ142" s="16" t="s">
        <v>83</v>
      </c>
      <c r="BK142" s="134">
        <f>ROUND(I142*H142,2)</f>
        <v>0</v>
      </c>
      <c r="BL142" s="16" t="s">
        <v>123</v>
      </c>
      <c r="BM142" s="133" t="s">
        <v>343</v>
      </c>
    </row>
    <row r="143" spans="2:65" s="1" customFormat="1" ht="19.5">
      <c r="B143" s="31"/>
      <c r="D143" s="135" t="s">
        <v>125</v>
      </c>
      <c r="F143" s="136" t="s">
        <v>344</v>
      </c>
      <c r="I143" s="137"/>
      <c r="L143" s="31"/>
      <c r="M143" s="138"/>
      <c r="T143" s="52"/>
      <c r="AT143" s="16" t="s">
        <v>125</v>
      </c>
      <c r="AU143" s="16" t="s">
        <v>85</v>
      </c>
    </row>
    <row r="144" spans="2:65" s="1" customFormat="1" ht="66.75" customHeight="1">
      <c r="B144" s="31"/>
      <c r="C144" s="121" t="s">
        <v>190</v>
      </c>
      <c r="D144" s="121" t="s">
        <v>119</v>
      </c>
      <c r="E144" s="122" t="s">
        <v>345</v>
      </c>
      <c r="F144" s="123" t="s">
        <v>346</v>
      </c>
      <c r="G144" s="124" t="s">
        <v>214</v>
      </c>
      <c r="H144" s="125">
        <v>7.875</v>
      </c>
      <c r="I144" s="126"/>
      <c r="J144" s="127">
        <f>ROUND(I144*H144,2)</f>
        <v>0</v>
      </c>
      <c r="K144" s="128"/>
      <c r="L144" s="31"/>
      <c r="M144" s="129" t="s">
        <v>19</v>
      </c>
      <c r="N144" s="130" t="s">
        <v>46</v>
      </c>
      <c r="P144" s="131">
        <f>O144*H144</f>
        <v>0</v>
      </c>
      <c r="Q144" s="131">
        <v>0</v>
      </c>
      <c r="R144" s="131">
        <f>Q144*H144</f>
        <v>0</v>
      </c>
      <c r="S144" s="131">
        <v>0</v>
      </c>
      <c r="T144" s="132">
        <f>S144*H144</f>
        <v>0</v>
      </c>
      <c r="AR144" s="133" t="s">
        <v>123</v>
      </c>
      <c r="AT144" s="133" t="s">
        <v>119</v>
      </c>
      <c r="AU144" s="133" t="s">
        <v>85</v>
      </c>
      <c r="AY144" s="16" t="s">
        <v>118</v>
      </c>
      <c r="BE144" s="134">
        <f>IF(N144="základní",J144,0)</f>
        <v>0</v>
      </c>
      <c r="BF144" s="134">
        <f>IF(N144="snížená",J144,0)</f>
        <v>0</v>
      </c>
      <c r="BG144" s="134">
        <f>IF(N144="zákl. přenesená",J144,0)</f>
        <v>0</v>
      </c>
      <c r="BH144" s="134">
        <f>IF(N144="sníž. přenesená",J144,0)</f>
        <v>0</v>
      </c>
      <c r="BI144" s="134">
        <f>IF(N144="nulová",J144,0)</f>
        <v>0</v>
      </c>
      <c r="BJ144" s="16" t="s">
        <v>83</v>
      </c>
      <c r="BK144" s="134">
        <f>ROUND(I144*H144,2)</f>
        <v>0</v>
      </c>
      <c r="BL144" s="16" t="s">
        <v>123</v>
      </c>
      <c r="BM144" s="133" t="s">
        <v>347</v>
      </c>
    </row>
    <row r="145" spans="2:65" s="1" customFormat="1" ht="11.25">
      <c r="B145" s="31"/>
      <c r="D145" s="148" t="s">
        <v>216</v>
      </c>
      <c r="F145" s="149" t="s">
        <v>348</v>
      </c>
      <c r="I145" s="137"/>
      <c r="L145" s="31"/>
      <c r="M145" s="138"/>
      <c r="T145" s="52"/>
      <c r="AT145" s="16" t="s">
        <v>216</v>
      </c>
      <c r="AU145" s="16" t="s">
        <v>85</v>
      </c>
    </row>
    <row r="146" spans="2:65" s="12" customFormat="1" ht="11.25">
      <c r="B146" s="150"/>
      <c r="D146" s="135" t="s">
        <v>218</v>
      </c>
      <c r="E146" s="151" t="s">
        <v>19</v>
      </c>
      <c r="F146" s="152" t="s">
        <v>349</v>
      </c>
      <c r="H146" s="153">
        <v>2.4750000000000001</v>
      </c>
      <c r="I146" s="154"/>
      <c r="L146" s="150"/>
      <c r="M146" s="155"/>
      <c r="T146" s="156"/>
      <c r="AT146" s="151" t="s">
        <v>218</v>
      </c>
      <c r="AU146" s="151" t="s">
        <v>85</v>
      </c>
      <c r="AV146" s="12" t="s">
        <v>85</v>
      </c>
      <c r="AW146" s="12" t="s">
        <v>37</v>
      </c>
      <c r="AX146" s="12" t="s">
        <v>75</v>
      </c>
      <c r="AY146" s="151" t="s">
        <v>118</v>
      </c>
    </row>
    <row r="147" spans="2:65" s="12" customFormat="1" ht="11.25">
      <c r="B147" s="150"/>
      <c r="D147" s="135" t="s">
        <v>218</v>
      </c>
      <c r="E147" s="151" t="s">
        <v>19</v>
      </c>
      <c r="F147" s="152" t="s">
        <v>350</v>
      </c>
      <c r="H147" s="153">
        <v>2.4750000000000001</v>
      </c>
      <c r="I147" s="154"/>
      <c r="L147" s="150"/>
      <c r="M147" s="155"/>
      <c r="T147" s="156"/>
      <c r="AT147" s="151" t="s">
        <v>218</v>
      </c>
      <c r="AU147" s="151" t="s">
        <v>85</v>
      </c>
      <c r="AV147" s="12" t="s">
        <v>85</v>
      </c>
      <c r="AW147" s="12" t="s">
        <v>37</v>
      </c>
      <c r="AX147" s="12" t="s">
        <v>75</v>
      </c>
      <c r="AY147" s="151" t="s">
        <v>118</v>
      </c>
    </row>
    <row r="148" spans="2:65" s="12" customFormat="1" ht="11.25">
      <c r="B148" s="150"/>
      <c r="D148" s="135" t="s">
        <v>218</v>
      </c>
      <c r="E148" s="151" t="s">
        <v>19</v>
      </c>
      <c r="F148" s="152" t="s">
        <v>351</v>
      </c>
      <c r="H148" s="153">
        <v>0.9</v>
      </c>
      <c r="I148" s="154"/>
      <c r="L148" s="150"/>
      <c r="M148" s="155"/>
      <c r="T148" s="156"/>
      <c r="AT148" s="151" t="s">
        <v>218</v>
      </c>
      <c r="AU148" s="151" t="s">
        <v>85</v>
      </c>
      <c r="AV148" s="12" t="s">
        <v>85</v>
      </c>
      <c r="AW148" s="12" t="s">
        <v>37</v>
      </c>
      <c r="AX148" s="12" t="s">
        <v>75</v>
      </c>
      <c r="AY148" s="151" t="s">
        <v>118</v>
      </c>
    </row>
    <row r="149" spans="2:65" s="12" customFormat="1" ht="11.25">
      <c r="B149" s="150"/>
      <c r="D149" s="135" t="s">
        <v>218</v>
      </c>
      <c r="E149" s="151" t="s">
        <v>19</v>
      </c>
      <c r="F149" s="152" t="s">
        <v>352</v>
      </c>
      <c r="H149" s="153">
        <v>0.9</v>
      </c>
      <c r="I149" s="154"/>
      <c r="L149" s="150"/>
      <c r="M149" s="155"/>
      <c r="T149" s="156"/>
      <c r="AT149" s="151" t="s">
        <v>218</v>
      </c>
      <c r="AU149" s="151" t="s">
        <v>85</v>
      </c>
      <c r="AV149" s="12" t="s">
        <v>85</v>
      </c>
      <c r="AW149" s="12" t="s">
        <v>37</v>
      </c>
      <c r="AX149" s="12" t="s">
        <v>75</v>
      </c>
      <c r="AY149" s="151" t="s">
        <v>118</v>
      </c>
    </row>
    <row r="150" spans="2:65" s="12" customFormat="1" ht="11.25">
      <c r="B150" s="150"/>
      <c r="D150" s="135" t="s">
        <v>218</v>
      </c>
      <c r="E150" s="151" t="s">
        <v>19</v>
      </c>
      <c r="F150" s="152" t="s">
        <v>353</v>
      </c>
      <c r="H150" s="153">
        <v>1.125</v>
      </c>
      <c r="I150" s="154"/>
      <c r="L150" s="150"/>
      <c r="M150" s="155"/>
      <c r="T150" s="156"/>
      <c r="AT150" s="151" t="s">
        <v>218</v>
      </c>
      <c r="AU150" s="151" t="s">
        <v>85</v>
      </c>
      <c r="AV150" s="12" t="s">
        <v>85</v>
      </c>
      <c r="AW150" s="12" t="s">
        <v>37</v>
      </c>
      <c r="AX150" s="12" t="s">
        <v>75</v>
      </c>
      <c r="AY150" s="151" t="s">
        <v>118</v>
      </c>
    </row>
    <row r="151" spans="2:65" s="13" customFormat="1" ht="11.25">
      <c r="B151" s="157"/>
      <c r="D151" s="135" t="s">
        <v>218</v>
      </c>
      <c r="E151" s="158" t="s">
        <v>19</v>
      </c>
      <c r="F151" s="159" t="s">
        <v>220</v>
      </c>
      <c r="H151" s="160">
        <v>7.8750000000000009</v>
      </c>
      <c r="I151" s="161"/>
      <c r="L151" s="157"/>
      <c r="M151" s="162"/>
      <c r="T151" s="163"/>
      <c r="AT151" s="158" t="s">
        <v>218</v>
      </c>
      <c r="AU151" s="158" t="s">
        <v>85</v>
      </c>
      <c r="AV151" s="13" t="s">
        <v>123</v>
      </c>
      <c r="AW151" s="13" t="s">
        <v>37</v>
      </c>
      <c r="AX151" s="13" t="s">
        <v>83</v>
      </c>
      <c r="AY151" s="158" t="s">
        <v>118</v>
      </c>
    </row>
    <row r="152" spans="2:65" s="1" customFormat="1" ht="76.349999999999994" customHeight="1">
      <c r="B152" s="31"/>
      <c r="C152" s="121" t="s">
        <v>195</v>
      </c>
      <c r="D152" s="121" t="s">
        <v>119</v>
      </c>
      <c r="E152" s="122" t="s">
        <v>354</v>
      </c>
      <c r="F152" s="123" t="s">
        <v>355</v>
      </c>
      <c r="G152" s="124" t="s">
        <v>323</v>
      </c>
      <c r="H152" s="125">
        <v>35</v>
      </c>
      <c r="I152" s="126"/>
      <c r="J152" s="127">
        <f>ROUND(I152*H152,2)</f>
        <v>0</v>
      </c>
      <c r="K152" s="128"/>
      <c r="L152" s="31"/>
      <c r="M152" s="129" t="s">
        <v>19</v>
      </c>
      <c r="N152" s="130" t="s">
        <v>46</v>
      </c>
      <c r="P152" s="131">
        <f>O152*H152</f>
        <v>0</v>
      </c>
      <c r="Q152" s="131">
        <v>8.6524240000000006E-3</v>
      </c>
      <c r="R152" s="131">
        <f>Q152*H152</f>
        <v>0.30283483999999999</v>
      </c>
      <c r="S152" s="131">
        <v>0</v>
      </c>
      <c r="T152" s="132">
        <f>S152*H152</f>
        <v>0</v>
      </c>
      <c r="AR152" s="133" t="s">
        <v>123</v>
      </c>
      <c r="AT152" s="133" t="s">
        <v>119</v>
      </c>
      <c r="AU152" s="133" t="s">
        <v>85</v>
      </c>
      <c r="AY152" s="16" t="s">
        <v>118</v>
      </c>
      <c r="BE152" s="134">
        <f>IF(N152="základní",J152,0)</f>
        <v>0</v>
      </c>
      <c r="BF152" s="134">
        <f>IF(N152="snížená",J152,0)</f>
        <v>0</v>
      </c>
      <c r="BG152" s="134">
        <f>IF(N152="zákl. přenesená",J152,0)</f>
        <v>0</v>
      </c>
      <c r="BH152" s="134">
        <f>IF(N152="sníž. přenesená",J152,0)</f>
        <v>0</v>
      </c>
      <c r="BI152" s="134">
        <f>IF(N152="nulová",J152,0)</f>
        <v>0</v>
      </c>
      <c r="BJ152" s="16" t="s">
        <v>83</v>
      </c>
      <c r="BK152" s="134">
        <f>ROUND(I152*H152,2)</f>
        <v>0</v>
      </c>
      <c r="BL152" s="16" t="s">
        <v>123</v>
      </c>
      <c r="BM152" s="133" t="s">
        <v>356</v>
      </c>
    </row>
    <row r="153" spans="2:65" s="1" customFormat="1" ht="11.25">
      <c r="B153" s="31"/>
      <c r="D153" s="148" t="s">
        <v>216</v>
      </c>
      <c r="F153" s="149" t="s">
        <v>357</v>
      </c>
      <c r="I153" s="137"/>
      <c r="L153" s="31"/>
      <c r="M153" s="138"/>
      <c r="T153" s="52"/>
      <c r="AT153" s="16" t="s">
        <v>216</v>
      </c>
      <c r="AU153" s="16" t="s">
        <v>85</v>
      </c>
    </row>
    <row r="154" spans="2:65" s="12" customFormat="1" ht="11.25">
      <c r="B154" s="150"/>
      <c r="D154" s="135" t="s">
        <v>218</v>
      </c>
      <c r="E154" s="151" t="s">
        <v>19</v>
      </c>
      <c r="F154" s="152" t="s">
        <v>358</v>
      </c>
      <c r="H154" s="153">
        <v>11</v>
      </c>
      <c r="I154" s="154"/>
      <c r="L154" s="150"/>
      <c r="M154" s="155"/>
      <c r="T154" s="156"/>
      <c r="AT154" s="151" t="s">
        <v>218</v>
      </c>
      <c r="AU154" s="151" t="s">
        <v>85</v>
      </c>
      <c r="AV154" s="12" t="s">
        <v>85</v>
      </c>
      <c r="AW154" s="12" t="s">
        <v>37</v>
      </c>
      <c r="AX154" s="12" t="s">
        <v>75</v>
      </c>
      <c r="AY154" s="151" t="s">
        <v>118</v>
      </c>
    </row>
    <row r="155" spans="2:65" s="12" customFormat="1" ht="11.25">
      <c r="B155" s="150"/>
      <c r="D155" s="135" t="s">
        <v>218</v>
      </c>
      <c r="E155" s="151" t="s">
        <v>19</v>
      </c>
      <c r="F155" s="152" t="s">
        <v>359</v>
      </c>
      <c r="H155" s="153">
        <v>11</v>
      </c>
      <c r="I155" s="154"/>
      <c r="L155" s="150"/>
      <c r="M155" s="155"/>
      <c r="T155" s="156"/>
      <c r="AT155" s="151" t="s">
        <v>218</v>
      </c>
      <c r="AU155" s="151" t="s">
        <v>85</v>
      </c>
      <c r="AV155" s="12" t="s">
        <v>85</v>
      </c>
      <c r="AW155" s="12" t="s">
        <v>37</v>
      </c>
      <c r="AX155" s="12" t="s">
        <v>75</v>
      </c>
      <c r="AY155" s="151" t="s">
        <v>118</v>
      </c>
    </row>
    <row r="156" spans="2:65" s="12" customFormat="1" ht="11.25">
      <c r="B156" s="150"/>
      <c r="D156" s="135" t="s">
        <v>218</v>
      </c>
      <c r="E156" s="151" t="s">
        <v>19</v>
      </c>
      <c r="F156" s="152" t="s">
        <v>360</v>
      </c>
      <c r="H156" s="153">
        <v>4</v>
      </c>
      <c r="I156" s="154"/>
      <c r="L156" s="150"/>
      <c r="M156" s="155"/>
      <c r="T156" s="156"/>
      <c r="AT156" s="151" t="s">
        <v>218</v>
      </c>
      <c r="AU156" s="151" t="s">
        <v>85</v>
      </c>
      <c r="AV156" s="12" t="s">
        <v>85</v>
      </c>
      <c r="AW156" s="12" t="s">
        <v>37</v>
      </c>
      <c r="AX156" s="12" t="s">
        <v>75</v>
      </c>
      <c r="AY156" s="151" t="s">
        <v>118</v>
      </c>
    </row>
    <row r="157" spans="2:65" s="12" customFormat="1" ht="11.25">
      <c r="B157" s="150"/>
      <c r="D157" s="135" t="s">
        <v>218</v>
      </c>
      <c r="E157" s="151" t="s">
        <v>19</v>
      </c>
      <c r="F157" s="152" t="s">
        <v>361</v>
      </c>
      <c r="H157" s="153">
        <v>4</v>
      </c>
      <c r="I157" s="154"/>
      <c r="L157" s="150"/>
      <c r="M157" s="155"/>
      <c r="T157" s="156"/>
      <c r="AT157" s="151" t="s">
        <v>218</v>
      </c>
      <c r="AU157" s="151" t="s">
        <v>85</v>
      </c>
      <c r="AV157" s="12" t="s">
        <v>85</v>
      </c>
      <c r="AW157" s="12" t="s">
        <v>37</v>
      </c>
      <c r="AX157" s="12" t="s">
        <v>75</v>
      </c>
      <c r="AY157" s="151" t="s">
        <v>118</v>
      </c>
    </row>
    <row r="158" spans="2:65" s="12" customFormat="1" ht="11.25">
      <c r="B158" s="150"/>
      <c r="D158" s="135" t="s">
        <v>218</v>
      </c>
      <c r="E158" s="151" t="s">
        <v>19</v>
      </c>
      <c r="F158" s="152" t="s">
        <v>362</v>
      </c>
      <c r="H158" s="153">
        <v>5</v>
      </c>
      <c r="I158" s="154"/>
      <c r="L158" s="150"/>
      <c r="M158" s="155"/>
      <c r="T158" s="156"/>
      <c r="AT158" s="151" t="s">
        <v>218</v>
      </c>
      <c r="AU158" s="151" t="s">
        <v>85</v>
      </c>
      <c r="AV158" s="12" t="s">
        <v>85</v>
      </c>
      <c r="AW158" s="12" t="s">
        <v>37</v>
      </c>
      <c r="AX158" s="12" t="s">
        <v>75</v>
      </c>
      <c r="AY158" s="151" t="s">
        <v>118</v>
      </c>
    </row>
    <row r="159" spans="2:65" s="13" customFormat="1" ht="11.25">
      <c r="B159" s="157"/>
      <c r="D159" s="135" t="s">
        <v>218</v>
      </c>
      <c r="E159" s="158" t="s">
        <v>19</v>
      </c>
      <c r="F159" s="159" t="s">
        <v>220</v>
      </c>
      <c r="H159" s="160">
        <v>35</v>
      </c>
      <c r="I159" s="161"/>
      <c r="L159" s="157"/>
      <c r="M159" s="162"/>
      <c r="T159" s="163"/>
      <c r="AT159" s="158" t="s">
        <v>218</v>
      </c>
      <c r="AU159" s="158" t="s">
        <v>85</v>
      </c>
      <c r="AV159" s="13" t="s">
        <v>123</v>
      </c>
      <c r="AW159" s="13" t="s">
        <v>37</v>
      </c>
      <c r="AX159" s="13" t="s">
        <v>83</v>
      </c>
      <c r="AY159" s="158" t="s">
        <v>118</v>
      </c>
    </row>
    <row r="160" spans="2:65" s="1" customFormat="1" ht="76.349999999999994" customHeight="1">
      <c r="B160" s="31"/>
      <c r="C160" s="121" t="s">
        <v>200</v>
      </c>
      <c r="D160" s="121" t="s">
        <v>119</v>
      </c>
      <c r="E160" s="122" t="s">
        <v>363</v>
      </c>
      <c r="F160" s="123" t="s">
        <v>364</v>
      </c>
      <c r="G160" s="124" t="s">
        <v>323</v>
      </c>
      <c r="H160" s="125">
        <v>35</v>
      </c>
      <c r="I160" s="126"/>
      <c r="J160" s="127">
        <f>ROUND(I160*H160,2)</f>
        <v>0</v>
      </c>
      <c r="K160" s="128"/>
      <c r="L160" s="31"/>
      <c r="M160" s="129" t="s">
        <v>19</v>
      </c>
      <c r="N160" s="130" t="s">
        <v>46</v>
      </c>
      <c r="P160" s="131">
        <f>O160*H160</f>
        <v>0</v>
      </c>
      <c r="Q160" s="131">
        <v>0</v>
      </c>
      <c r="R160" s="131">
        <f>Q160*H160</f>
        <v>0</v>
      </c>
      <c r="S160" s="131">
        <v>0</v>
      </c>
      <c r="T160" s="132">
        <f>S160*H160</f>
        <v>0</v>
      </c>
      <c r="AR160" s="133" t="s">
        <v>123</v>
      </c>
      <c r="AT160" s="133" t="s">
        <v>119</v>
      </c>
      <c r="AU160" s="133" t="s">
        <v>85</v>
      </c>
      <c r="AY160" s="16" t="s">
        <v>118</v>
      </c>
      <c r="BE160" s="134">
        <f>IF(N160="základní",J160,0)</f>
        <v>0</v>
      </c>
      <c r="BF160" s="134">
        <f>IF(N160="snížená",J160,0)</f>
        <v>0</v>
      </c>
      <c r="BG160" s="134">
        <f>IF(N160="zákl. přenesená",J160,0)</f>
        <v>0</v>
      </c>
      <c r="BH160" s="134">
        <f>IF(N160="sníž. přenesená",J160,0)</f>
        <v>0</v>
      </c>
      <c r="BI160" s="134">
        <f>IF(N160="nulová",J160,0)</f>
        <v>0</v>
      </c>
      <c r="BJ160" s="16" t="s">
        <v>83</v>
      </c>
      <c r="BK160" s="134">
        <f>ROUND(I160*H160,2)</f>
        <v>0</v>
      </c>
      <c r="BL160" s="16" t="s">
        <v>123</v>
      </c>
      <c r="BM160" s="133" t="s">
        <v>365</v>
      </c>
    </row>
    <row r="161" spans="2:65" s="1" customFormat="1" ht="11.25">
      <c r="B161" s="31"/>
      <c r="D161" s="148" t="s">
        <v>216</v>
      </c>
      <c r="F161" s="149" t="s">
        <v>366</v>
      </c>
      <c r="I161" s="137"/>
      <c r="L161" s="31"/>
      <c r="M161" s="138"/>
      <c r="T161" s="52"/>
      <c r="AT161" s="16" t="s">
        <v>216</v>
      </c>
      <c r="AU161" s="16" t="s">
        <v>85</v>
      </c>
    </row>
    <row r="162" spans="2:65" s="12" customFormat="1" ht="11.25">
      <c r="B162" s="150"/>
      <c r="D162" s="135" t="s">
        <v>218</v>
      </c>
      <c r="E162" s="151" t="s">
        <v>19</v>
      </c>
      <c r="F162" s="152" t="s">
        <v>358</v>
      </c>
      <c r="H162" s="153">
        <v>11</v>
      </c>
      <c r="I162" s="154"/>
      <c r="L162" s="150"/>
      <c r="M162" s="155"/>
      <c r="T162" s="156"/>
      <c r="AT162" s="151" t="s">
        <v>218</v>
      </c>
      <c r="AU162" s="151" t="s">
        <v>85</v>
      </c>
      <c r="AV162" s="12" t="s">
        <v>85</v>
      </c>
      <c r="AW162" s="12" t="s">
        <v>37</v>
      </c>
      <c r="AX162" s="12" t="s">
        <v>75</v>
      </c>
      <c r="AY162" s="151" t="s">
        <v>118</v>
      </c>
    </row>
    <row r="163" spans="2:65" s="12" customFormat="1" ht="11.25">
      <c r="B163" s="150"/>
      <c r="D163" s="135" t="s">
        <v>218</v>
      </c>
      <c r="E163" s="151" t="s">
        <v>19</v>
      </c>
      <c r="F163" s="152" t="s">
        <v>359</v>
      </c>
      <c r="H163" s="153">
        <v>11</v>
      </c>
      <c r="I163" s="154"/>
      <c r="L163" s="150"/>
      <c r="M163" s="155"/>
      <c r="T163" s="156"/>
      <c r="AT163" s="151" t="s">
        <v>218</v>
      </c>
      <c r="AU163" s="151" t="s">
        <v>85</v>
      </c>
      <c r="AV163" s="12" t="s">
        <v>85</v>
      </c>
      <c r="AW163" s="12" t="s">
        <v>37</v>
      </c>
      <c r="AX163" s="12" t="s">
        <v>75</v>
      </c>
      <c r="AY163" s="151" t="s">
        <v>118</v>
      </c>
    </row>
    <row r="164" spans="2:65" s="12" customFormat="1" ht="11.25">
      <c r="B164" s="150"/>
      <c r="D164" s="135" t="s">
        <v>218</v>
      </c>
      <c r="E164" s="151" t="s">
        <v>19</v>
      </c>
      <c r="F164" s="152" t="s">
        <v>360</v>
      </c>
      <c r="H164" s="153">
        <v>4</v>
      </c>
      <c r="I164" s="154"/>
      <c r="L164" s="150"/>
      <c r="M164" s="155"/>
      <c r="T164" s="156"/>
      <c r="AT164" s="151" t="s">
        <v>218</v>
      </c>
      <c r="AU164" s="151" t="s">
        <v>85</v>
      </c>
      <c r="AV164" s="12" t="s">
        <v>85</v>
      </c>
      <c r="AW164" s="12" t="s">
        <v>37</v>
      </c>
      <c r="AX164" s="12" t="s">
        <v>75</v>
      </c>
      <c r="AY164" s="151" t="s">
        <v>118</v>
      </c>
    </row>
    <row r="165" spans="2:65" s="12" customFormat="1" ht="11.25">
      <c r="B165" s="150"/>
      <c r="D165" s="135" t="s">
        <v>218</v>
      </c>
      <c r="E165" s="151" t="s">
        <v>19</v>
      </c>
      <c r="F165" s="152" t="s">
        <v>361</v>
      </c>
      <c r="H165" s="153">
        <v>4</v>
      </c>
      <c r="I165" s="154"/>
      <c r="L165" s="150"/>
      <c r="M165" s="155"/>
      <c r="T165" s="156"/>
      <c r="AT165" s="151" t="s">
        <v>218</v>
      </c>
      <c r="AU165" s="151" t="s">
        <v>85</v>
      </c>
      <c r="AV165" s="12" t="s">
        <v>85</v>
      </c>
      <c r="AW165" s="12" t="s">
        <v>37</v>
      </c>
      <c r="AX165" s="12" t="s">
        <v>75</v>
      </c>
      <c r="AY165" s="151" t="s">
        <v>118</v>
      </c>
    </row>
    <row r="166" spans="2:65" s="12" customFormat="1" ht="11.25">
      <c r="B166" s="150"/>
      <c r="D166" s="135" t="s">
        <v>218</v>
      </c>
      <c r="E166" s="151" t="s">
        <v>19</v>
      </c>
      <c r="F166" s="152" t="s">
        <v>362</v>
      </c>
      <c r="H166" s="153">
        <v>5</v>
      </c>
      <c r="I166" s="154"/>
      <c r="L166" s="150"/>
      <c r="M166" s="155"/>
      <c r="T166" s="156"/>
      <c r="AT166" s="151" t="s">
        <v>218</v>
      </c>
      <c r="AU166" s="151" t="s">
        <v>85</v>
      </c>
      <c r="AV166" s="12" t="s">
        <v>85</v>
      </c>
      <c r="AW166" s="12" t="s">
        <v>37</v>
      </c>
      <c r="AX166" s="12" t="s">
        <v>75</v>
      </c>
      <c r="AY166" s="151" t="s">
        <v>118</v>
      </c>
    </row>
    <row r="167" spans="2:65" s="13" customFormat="1" ht="11.25">
      <c r="B167" s="157"/>
      <c r="D167" s="135" t="s">
        <v>218</v>
      </c>
      <c r="E167" s="158" t="s">
        <v>19</v>
      </c>
      <c r="F167" s="159" t="s">
        <v>220</v>
      </c>
      <c r="H167" s="160">
        <v>35</v>
      </c>
      <c r="I167" s="161"/>
      <c r="L167" s="157"/>
      <c r="M167" s="162"/>
      <c r="T167" s="163"/>
      <c r="AT167" s="158" t="s">
        <v>218</v>
      </c>
      <c r="AU167" s="158" t="s">
        <v>85</v>
      </c>
      <c r="AV167" s="13" t="s">
        <v>123</v>
      </c>
      <c r="AW167" s="13" t="s">
        <v>37</v>
      </c>
      <c r="AX167" s="13" t="s">
        <v>83</v>
      </c>
      <c r="AY167" s="158" t="s">
        <v>118</v>
      </c>
    </row>
    <row r="168" spans="2:65" s="1" customFormat="1" ht="78" customHeight="1">
      <c r="B168" s="31"/>
      <c r="C168" s="121" t="s">
        <v>367</v>
      </c>
      <c r="D168" s="121" t="s">
        <v>119</v>
      </c>
      <c r="E168" s="122" t="s">
        <v>368</v>
      </c>
      <c r="F168" s="123" t="s">
        <v>369</v>
      </c>
      <c r="G168" s="124" t="s">
        <v>243</v>
      </c>
      <c r="H168" s="125">
        <v>0.54600000000000004</v>
      </c>
      <c r="I168" s="126"/>
      <c r="J168" s="127">
        <f>ROUND(I168*H168,2)</f>
        <v>0</v>
      </c>
      <c r="K168" s="128"/>
      <c r="L168" s="31"/>
      <c r="M168" s="129" t="s">
        <v>19</v>
      </c>
      <c r="N168" s="130" t="s">
        <v>46</v>
      </c>
      <c r="P168" s="131">
        <f>O168*H168</f>
        <v>0</v>
      </c>
      <c r="Q168" s="131">
        <v>1.095275</v>
      </c>
      <c r="R168" s="131">
        <f>Q168*H168</f>
        <v>0.59802015000000008</v>
      </c>
      <c r="S168" s="131">
        <v>0</v>
      </c>
      <c r="T168" s="132">
        <f>S168*H168</f>
        <v>0</v>
      </c>
      <c r="AR168" s="133" t="s">
        <v>123</v>
      </c>
      <c r="AT168" s="133" t="s">
        <v>119</v>
      </c>
      <c r="AU168" s="133" t="s">
        <v>85</v>
      </c>
      <c r="AY168" s="16" t="s">
        <v>118</v>
      </c>
      <c r="BE168" s="134">
        <f>IF(N168="základní",J168,0)</f>
        <v>0</v>
      </c>
      <c r="BF168" s="134">
        <f>IF(N168="snížená",J168,0)</f>
        <v>0</v>
      </c>
      <c r="BG168" s="134">
        <f>IF(N168="zákl. přenesená",J168,0)</f>
        <v>0</v>
      </c>
      <c r="BH168" s="134">
        <f>IF(N168="sníž. přenesená",J168,0)</f>
        <v>0</v>
      </c>
      <c r="BI168" s="134">
        <f>IF(N168="nulová",J168,0)</f>
        <v>0</v>
      </c>
      <c r="BJ168" s="16" t="s">
        <v>83</v>
      </c>
      <c r="BK168" s="134">
        <f>ROUND(I168*H168,2)</f>
        <v>0</v>
      </c>
      <c r="BL168" s="16" t="s">
        <v>123</v>
      </c>
      <c r="BM168" s="133" t="s">
        <v>370</v>
      </c>
    </row>
    <row r="169" spans="2:65" s="1" customFormat="1" ht="11.25">
      <c r="B169" s="31"/>
      <c r="D169" s="148" t="s">
        <v>216</v>
      </c>
      <c r="F169" s="149" t="s">
        <v>371</v>
      </c>
      <c r="I169" s="137"/>
      <c r="L169" s="31"/>
      <c r="M169" s="138"/>
      <c r="T169" s="52"/>
      <c r="AT169" s="16" t="s">
        <v>216</v>
      </c>
      <c r="AU169" s="16" t="s">
        <v>85</v>
      </c>
    </row>
    <row r="170" spans="2:65" s="12" customFormat="1" ht="22.5">
      <c r="B170" s="150"/>
      <c r="D170" s="135" t="s">
        <v>218</v>
      </c>
      <c r="E170" s="151" t="s">
        <v>19</v>
      </c>
      <c r="F170" s="152" t="s">
        <v>372</v>
      </c>
      <c r="H170" s="153">
        <v>0.11700000000000001</v>
      </c>
      <c r="I170" s="154"/>
      <c r="L170" s="150"/>
      <c r="M170" s="155"/>
      <c r="T170" s="156"/>
      <c r="AT170" s="151" t="s">
        <v>218</v>
      </c>
      <c r="AU170" s="151" t="s">
        <v>85</v>
      </c>
      <c r="AV170" s="12" t="s">
        <v>85</v>
      </c>
      <c r="AW170" s="12" t="s">
        <v>37</v>
      </c>
      <c r="AX170" s="12" t="s">
        <v>75</v>
      </c>
      <c r="AY170" s="151" t="s">
        <v>118</v>
      </c>
    </row>
    <row r="171" spans="2:65" s="12" customFormat="1" ht="22.5">
      <c r="B171" s="150"/>
      <c r="D171" s="135" t="s">
        <v>218</v>
      </c>
      <c r="E171" s="151" t="s">
        <v>19</v>
      </c>
      <c r="F171" s="152" t="s">
        <v>373</v>
      </c>
      <c r="H171" s="153">
        <v>0.11700000000000001</v>
      </c>
      <c r="I171" s="154"/>
      <c r="L171" s="150"/>
      <c r="M171" s="155"/>
      <c r="T171" s="156"/>
      <c r="AT171" s="151" t="s">
        <v>218</v>
      </c>
      <c r="AU171" s="151" t="s">
        <v>85</v>
      </c>
      <c r="AV171" s="12" t="s">
        <v>85</v>
      </c>
      <c r="AW171" s="12" t="s">
        <v>37</v>
      </c>
      <c r="AX171" s="12" t="s">
        <v>75</v>
      </c>
      <c r="AY171" s="151" t="s">
        <v>118</v>
      </c>
    </row>
    <row r="172" spans="2:65" s="12" customFormat="1" ht="11.25">
      <c r="B172" s="150"/>
      <c r="D172" s="135" t="s">
        <v>218</v>
      </c>
      <c r="E172" s="151" t="s">
        <v>19</v>
      </c>
      <c r="F172" s="152" t="s">
        <v>374</v>
      </c>
      <c r="H172" s="153">
        <v>0.104</v>
      </c>
      <c r="I172" s="154"/>
      <c r="L172" s="150"/>
      <c r="M172" s="155"/>
      <c r="T172" s="156"/>
      <c r="AT172" s="151" t="s">
        <v>218</v>
      </c>
      <c r="AU172" s="151" t="s">
        <v>85</v>
      </c>
      <c r="AV172" s="12" t="s">
        <v>85</v>
      </c>
      <c r="AW172" s="12" t="s">
        <v>37</v>
      </c>
      <c r="AX172" s="12" t="s">
        <v>75</v>
      </c>
      <c r="AY172" s="151" t="s">
        <v>118</v>
      </c>
    </row>
    <row r="173" spans="2:65" s="12" customFormat="1" ht="11.25">
      <c r="B173" s="150"/>
      <c r="D173" s="135" t="s">
        <v>218</v>
      </c>
      <c r="E173" s="151" t="s">
        <v>19</v>
      </c>
      <c r="F173" s="152" t="s">
        <v>375</v>
      </c>
      <c r="H173" s="153">
        <v>0.104</v>
      </c>
      <c r="I173" s="154"/>
      <c r="L173" s="150"/>
      <c r="M173" s="155"/>
      <c r="T173" s="156"/>
      <c r="AT173" s="151" t="s">
        <v>218</v>
      </c>
      <c r="AU173" s="151" t="s">
        <v>85</v>
      </c>
      <c r="AV173" s="12" t="s">
        <v>85</v>
      </c>
      <c r="AW173" s="12" t="s">
        <v>37</v>
      </c>
      <c r="AX173" s="12" t="s">
        <v>75</v>
      </c>
      <c r="AY173" s="151" t="s">
        <v>118</v>
      </c>
    </row>
    <row r="174" spans="2:65" s="12" customFormat="1" ht="11.25">
      <c r="B174" s="150"/>
      <c r="D174" s="135" t="s">
        <v>218</v>
      </c>
      <c r="E174" s="151" t="s">
        <v>19</v>
      </c>
      <c r="F174" s="152" t="s">
        <v>376</v>
      </c>
      <c r="H174" s="153">
        <v>0.104</v>
      </c>
      <c r="I174" s="154"/>
      <c r="L174" s="150"/>
      <c r="M174" s="155"/>
      <c r="T174" s="156"/>
      <c r="AT174" s="151" t="s">
        <v>218</v>
      </c>
      <c r="AU174" s="151" t="s">
        <v>85</v>
      </c>
      <c r="AV174" s="12" t="s">
        <v>85</v>
      </c>
      <c r="AW174" s="12" t="s">
        <v>37</v>
      </c>
      <c r="AX174" s="12" t="s">
        <v>75</v>
      </c>
      <c r="AY174" s="151" t="s">
        <v>118</v>
      </c>
    </row>
    <row r="175" spans="2:65" s="13" customFormat="1" ht="11.25">
      <c r="B175" s="157"/>
      <c r="D175" s="135" t="s">
        <v>218</v>
      </c>
      <c r="E175" s="158" t="s">
        <v>19</v>
      </c>
      <c r="F175" s="159" t="s">
        <v>220</v>
      </c>
      <c r="H175" s="160">
        <v>0.54600000000000004</v>
      </c>
      <c r="I175" s="161"/>
      <c r="L175" s="157"/>
      <c r="M175" s="162"/>
      <c r="T175" s="163"/>
      <c r="AT175" s="158" t="s">
        <v>218</v>
      </c>
      <c r="AU175" s="158" t="s">
        <v>85</v>
      </c>
      <c r="AV175" s="13" t="s">
        <v>123</v>
      </c>
      <c r="AW175" s="13" t="s">
        <v>37</v>
      </c>
      <c r="AX175" s="13" t="s">
        <v>83</v>
      </c>
      <c r="AY175" s="158" t="s">
        <v>118</v>
      </c>
    </row>
    <row r="176" spans="2:65" s="1" customFormat="1" ht="90" customHeight="1">
      <c r="B176" s="31"/>
      <c r="C176" s="121" t="s">
        <v>377</v>
      </c>
      <c r="D176" s="121" t="s">
        <v>119</v>
      </c>
      <c r="E176" s="122" t="s">
        <v>378</v>
      </c>
      <c r="F176" s="123" t="s">
        <v>379</v>
      </c>
      <c r="G176" s="124" t="s">
        <v>243</v>
      </c>
      <c r="H176" s="125">
        <v>0.41199999999999998</v>
      </c>
      <c r="I176" s="126"/>
      <c r="J176" s="127">
        <f>ROUND(I176*H176,2)</f>
        <v>0</v>
      </c>
      <c r="K176" s="128"/>
      <c r="L176" s="31"/>
      <c r="M176" s="129" t="s">
        <v>19</v>
      </c>
      <c r="N176" s="130" t="s">
        <v>46</v>
      </c>
      <c r="P176" s="131">
        <f>O176*H176</f>
        <v>0</v>
      </c>
      <c r="Q176" s="131">
        <v>1.0395514030999999</v>
      </c>
      <c r="R176" s="131">
        <f>Q176*H176</f>
        <v>0.42829517807719997</v>
      </c>
      <c r="S176" s="131">
        <v>0</v>
      </c>
      <c r="T176" s="132">
        <f>S176*H176</f>
        <v>0</v>
      </c>
      <c r="AR176" s="133" t="s">
        <v>123</v>
      </c>
      <c r="AT176" s="133" t="s">
        <v>119</v>
      </c>
      <c r="AU176" s="133" t="s">
        <v>85</v>
      </c>
      <c r="AY176" s="16" t="s">
        <v>118</v>
      </c>
      <c r="BE176" s="134">
        <f>IF(N176="základní",J176,0)</f>
        <v>0</v>
      </c>
      <c r="BF176" s="134">
        <f>IF(N176="snížená",J176,0)</f>
        <v>0</v>
      </c>
      <c r="BG176" s="134">
        <f>IF(N176="zákl. přenesená",J176,0)</f>
        <v>0</v>
      </c>
      <c r="BH176" s="134">
        <f>IF(N176="sníž. přenesená",J176,0)</f>
        <v>0</v>
      </c>
      <c r="BI176" s="134">
        <f>IF(N176="nulová",J176,0)</f>
        <v>0</v>
      </c>
      <c r="BJ176" s="16" t="s">
        <v>83</v>
      </c>
      <c r="BK176" s="134">
        <f>ROUND(I176*H176,2)</f>
        <v>0</v>
      </c>
      <c r="BL176" s="16" t="s">
        <v>123</v>
      </c>
      <c r="BM176" s="133" t="s">
        <v>380</v>
      </c>
    </row>
    <row r="177" spans="2:65" s="1" customFormat="1" ht="11.25">
      <c r="B177" s="31"/>
      <c r="D177" s="148" t="s">
        <v>216</v>
      </c>
      <c r="F177" s="149" t="s">
        <v>381</v>
      </c>
      <c r="I177" s="137"/>
      <c r="L177" s="31"/>
      <c r="M177" s="138"/>
      <c r="T177" s="52"/>
      <c r="AT177" s="16" t="s">
        <v>216</v>
      </c>
      <c r="AU177" s="16" t="s">
        <v>85</v>
      </c>
    </row>
    <row r="178" spans="2:65" s="1" customFormat="1" ht="29.25">
      <c r="B178" s="31"/>
      <c r="D178" s="135" t="s">
        <v>125</v>
      </c>
      <c r="F178" s="136" t="s">
        <v>382</v>
      </c>
      <c r="I178" s="137"/>
      <c r="L178" s="31"/>
      <c r="M178" s="138"/>
      <c r="T178" s="52"/>
      <c r="AT178" s="16" t="s">
        <v>125</v>
      </c>
      <c r="AU178" s="16" t="s">
        <v>85</v>
      </c>
    </row>
    <row r="179" spans="2:65" s="12" customFormat="1" ht="11.25">
      <c r="B179" s="150"/>
      <c r="D179" s="135" t="s">
        <v>218</v>
      </c>
      <c r="E179" s="151" t="s">
        <v>19</v>
      </c>
      <c r="F179" s="152" t="s">
        <v>383</v>
      </c>
      <c r="H179" s="153">
        <v>0.122</v>
      </c>
      <c r="I179" s="154"/>
      <c r="L179" s="150"/>
      <c r="M179" s="155"/>
      <c r="T179" s="156"/>
      <c r="AT179" s="151" t="s">
        <v>218</v>
      </c>
      <c r="AU179" s="151" t="s">
        <v>85</v>
      </c>
      <c r="AV179" s="12" t="s">
        <v>85</v>
      </c>
      <c r="AW179" s="12" t="s">
        <v>37</v>
      </c>
      <c r="AX179" s="12" t="s">
        <v>75</v>
      </c>
      <c r="AY179" s="151" t="s">
        <v>118</v>
      </c>
    </row>
    <row r="180" spans="2:65" s="12" customFormat="1" ht="11.25">
      <c r="B180" s="150"/>
      <c r="D180" s="135" t="s">
        <v>218</v>
      </c>
      <c r="E180" s="151" t="s">
        <v>19</v>
      </c>
      <c r="F180" s="152" t="s">
        <v>384</v>
      </c>
      <c r="H180" s="153">
        <v>0.122</v>
      </c>
      <c r="I180" s="154"/>
      <c r="L180" s="150"/>
      <c r="M180" s="155"/>
      <c r="T180" s="156"/>
      <c r="AT180" s="151" t="s">
        <v>218</v>
      </c>
      <c r="AU180" s="151" t="s">
        <v>85</v>
      </c>
      <c r="AV180" s="12" t="s">
        <v>85</v>
      </c>
      <c r="AW180" s="12" t="s">
        <v>37</v>
      </c>
      <c r="AX180" s="12" t="s">
        <v>75</v>
      </c>
      <c r="AY180" s="151" t="s">
        <v>118</v>
      </c>
    </row>
    <row r="181" spans="2:65" s="12" customFormat="1" ht="11.25">
      <c r="B181" s="150"/>
      <c r="D181" s="135" t="s">
        <v>218</v>
      </c>
      <c r="E181" s="151" t="s">
        <v>19</v>
      </c>
      <c r="F181" s="152" t="s">
        <v>385</v>
      </c>
      <c r="H181" s="153">
        <v>5.6000000000000001E-2</v>
      </c>
      <c r="I181" s="154"/>
      <c r="L181" s="150"/>
      <c r="M181" s="155"/>
      <c r="T181" s="156"/>
      <c r="AT181" s="151" t="s">
        <v>218</v>
      </c>
      <c r="AU181" s="151" t="s">
        <v>85</v>
      </c>
      <c r="AV181" s="12" t="s">
        <v>85</v>
      </c>
      <c r="AW181" s="12" t="s">
        <v>37</v>
      </c>
      <c r="AX181" s="12" t="s">
        <v>75</v>
      </c>
      <c r="AY181" s="151" t="s">
        <v>118</v>
      </c>
    </row>
    <row r="182" spans="2:65" s="12" customFormat="1" ht="11.25">
      <c r="B182" s="150"/>
      <c r="D182" s="135" t="s">
        <v>218</v>
      </c>
      <c r="E182" s="151" t="s">
        <v>19</v>
      </c>
      <c r="F182" s="152" t="s">
        <v>386</v>
      </c>
      <c r="H182" s="153">
        <v>5.6000000000000001E-2</v>
      </c>
      <c r="I182" s="154"/>
      <c r="L182" s="150"/>
      <c r="M182" s="155"/>
      <c r="T182" s="156"/>
      <c r="AT182" s="151" t="s">
        <v>218</v>
      </c>
      <c r="AU182" s="151" t="s">
        <v>85</v>
      </c>
      <c r="AV182" s="12" t="s">
        <v>85</v>
      </c>
      <c r="AW182" s="12" t="s">
        <v>37</v>
      </c>
      <c r="AX182" s="12" t="s">
        <v>75</v>
      </c>
      <c r="AY182" s="151" t="s">
        <v>118</v>
      </c>
    </row>
    <row r="183" spans="2:65" s="12" customFormat="1" ht="11.25">
      <c r="B183" s="150"/>
      <c r="D183" s="135" t="s">
        <v>218</v>
      </c>
      <c r="E183" s="151" t="s">
        <v>19</v>
      </c>
      <c r="F183" s="152" t="s">
        <v>387</v>
      </c>
      <c r="H183" s="153">
        <v>5.6000000000000001E-2</v>
      </c>
      <c r="I183" s="154"/>
      <c r="L183" s="150"/>
      <c r="M183" s="155"/>
      <c r="T183" s="156"/>
      <c r="AT183" s="151" t="s">
        <v>218</v>
      </c>
      <c r="AU183" s="151" t="s">
        <v>85</v>
      </c>
      <c r="AV183" s="12" t="s">
        <v>85</v>
      </c>
      <c r="AW183" s="12" t="s">
        <v>37</v>
      </c>
      <c r="AX183" s="12" t="s">
        <v>75</v>
      </c>
      <c r="AY183" s="151" t="s">
        <v>118</v>
      </c>
    </row>
    <row r="184" spans="2:65" s="13" customFormat="1" ht="11.25">
      <c r="B184" s="157"/>
      <c r="D184" s="135" t="s">
        <v>218</v>
      </c>
      <c r="E184" s="158" t="s">
        <v>19</v>
      </c>
      <c r="F184" s="159" t="s">
        <v>220</v>
      </c>
      <c r="H184" s="160">
        <v>0.41199999999999998</v>
      </c>
      <c r="I184" s="161"/>
      <c r="L184" s="157"/>
      <c r="M184" s="162"/>
      <c r="T184" s="163"/>
      <c r="AT184" s="158" t="s">
        <v>218</v>
      </c>
      <c r="AU184" s="158" t="s">
        <v>85</v>
      </c>
      <c r="AV184" s="13" t="s">
        <v>123</v>
      </c>
      <c r="AW184" s="13" t="s">
        <v>37</v>
      </c>
      <c r="AX184" s="13" t="s">
        <v>83</v>
      </c>
      <c r="AY184" s="158" t="s">
        <v>118</v>
      </c>
    </row>
    <row r="185" spans="2:65" s="1" customFormat="1" ht="16.5" customHeight="1">
      <c r="B185" s="31"/>
      <c r="C185" s="121" t="s">
        <v>7</v>
      </c>
      <c r="D185" s="121" t="s">
        <v>119</v>
      </c>
      <c r="E185" s="122" t="s">
        <v>388</v>
      </c>
      <c r="F185" s="123" t="s">
        <v>389</v>
      </c>
      <c r="G185" s="124" t="s">
        <v>390</v>
      </c>
      <c r="H185" s="125">
        <v>100</v>
      </c>
      <c r="I185" s="126"/>
      <c r="J185" s="127">
        <f>ROUND(I185*H185,2)</f>
        <v>0</v>
      </c>
      <c r="K185" s="128"/>
      <c r="L185" s="31"/>
      <c r="M185" s="129" t="s">
        <v>19</v>
      </c>
      <c r="N185" s="130" t="s">
        <v>46</v>
      </c>
      <c r="P185" s="131">
        <f>O185*H185</f>
        <v>0</v>
      </c>
      <c r="Q185" s="131">
        <v>0</v>
      </c>
      <c r="R185" s="131">
        <f>Q185*H185</f>
        <v>0</v>
      </c>
      <c r="S185" s="131">
        <v>0</v>
      </c>
      <c r="T185" s="132">
        <f>S185*H185</f>
        <v>0</v>
      </c>
      <c r="AR185" s="133" t="s">
        <v>123</v>
      </c>
      <c r="AT185" s="133" t="s">
        <v>119</v>
      </c>
      <c r="AU185" s="133" t="s">
        <v>85</v>
      </c>
      <c r="AY185" s="16" t="s">
        <v>118</v>
      </c>
      <c r="BE185" s="134">
        <f>IF(N185="základní",J185,0)</f>
        <v>0</v>
      </c>
      <c r="BF185" s="134">
        <f>IF(N185="snížená",J185,0)</f>
        <v>0</v>
      </c>
      <c r="BG185" s="134">
        <f>IF(N185="zákl. přenesená",J185,0)</f>
        <v>0</v>
      </c>
      <c r="BH185" s="134">
        <f>IF(N185="sníž. přenesená",J185,0)</f>
        <v>0</v>
      </c>
      <c r="BI185" s="134">
        <f>IF(N185="nulová",J185,0)</f>
        <v>0</v>
      </c>
      <c r="BJ185" s="16" t="s">
        <v>83</v>
      </c>
      <c r="BK185" s="134">
        <f>ROUND(I185*H185,2)</f>
        <v>0</v>
      </c>
      <c r="BL185" s="16" t="s">
        <v>123</v>
      </c>
      <c r="BM185" s="133" t="s">
        <v>391</v>
      </c>
    </row>
    <row r="186" spans="2:65" s="1" customFormat="1" ht="68.25">
      <c r="B186" s="31"/>
      <c r="D186" s="135" t="s">
        <v>125</v>
      </c>
      <c r="F186" s="136" t="s">
        <v>392</v>
      </c>
      <c r="I186" s="137"/>
      <c r="L186" s="31"/>
      <c r="M186" s="138"/>
      <c r="T186" s="52"/>
      <c r="AT186" s="16" t="s">
        <v>125</v>
      </c>
      <c r="AU186" s="16" t="s">
        <v>85</v>
      </c>
    </row>
    <row r="187" spans="2:65" s="12" customFormat="1" ht="11.25">
      <c r="B187" s="150"/>
      <c r="D187" s="135" t="s">
        <v>218</v>
      </c>
      <c r="E187" s="151" t="s">
        <v>19</v>
      </c>
      <c r="F187" s="152" t="s">
        <v>393</v>
      </c>
      <c r="H187" s="153">
        <v>20</v>
      </c>
      <c r="I187" s="154"/>
      <c r="L187" s="150"/>
      <c r="M187" s="155"/>
      <c r="T187" s="156"/>
      <c r="AT187" s="151" t="s">
        <v>218</v>
      </c>
      <c r="AU187" s="151" t="s">
        <v>85</v>
      </c>
      <c r="AV187" s="12" t="s">
        <v>85</v>
      </c>
      <c r="AW187" s="12" t="s">
        <v>37</v>
      </c>
      <c r="AX187" s="12" t="s">
        <v>75</v>
      </c>
      <c r="AY187" s="151" t="s">
        <v>118</v>
      </c>
    </row>
    <row r="188" spans="2:65" s="12" customFormat="1" ht="11.25">
      <c r="B188" s="150"/>
      <c r="D188" s="135" t="s">
        <v>218</v>
      </c>
      <c r="E188" s="151" t="s">
        <v>19</v>
      </c>
      <c r="F188" s="152" t="s">
        <v>394</v>
      </c>
      <c r="H188" s="153">
        <v>20</v>
      </c>
      <c r="I188" s="154"/>
      <c r="L188" s="150"/>
      <c r="M188" s="155"/>
      <c r="T188" s="156"/>
      <c r="AT188" s="151" t="s">
        <v>218</v>
      </c>
      <c r="AU188" s="151" t="s">
        <v>85</v>
      </c>
      <c r="AV188" s="12" t="s">
        <v>85</v>
      </c>
      <c r="AW188" s="12" t="s">
        <v>37</v>
      </c>
      <c r="AX188" s="12" t="s">
        <v>75</v>
      </c>
      <c r="AY188" s="151" t="s">
        <v>118</v>
      </c>
    </row>
    <row r="189" spans="2:65" s="12" customFormat="1" ht="11.25">
      <c r="B189" s="150"/>
      <c r="D189" s="135" t="s">
        <v>218</v>
      </c>
      <c r="E189" s="151" t="s">
        <v>19</v>
      </c>
      <c r="F189" s="152" t="s">
        <v>395</v>
      </c>
      <c r="H189" s="153">
        <v>20</v>
      </c>
      <c r="I189" s="154"/>
      <c r="L189" s="150"/>
      <c r="M189" s="155"/>
      <c r="T189" s="156"/>
      <c r="AT189" s="151" t="s">
        <v>218</v>
      </c>
      <c r="AU189" s="151" t="s">
        <v>85</v>
      </c>
      <c r="AV189" s="12" t="s">
        <v>85</v>
      </c>
      <c r="AW189" s="12" t="s">
        <v>37</v>
      </c>
      <c r="AX189" s="12" t="s">
        <v>75</v>
      </c>
      <c r="AY189" s="151" t="s">
        <v>118</v>
      </c>
    </row>
    <row r="190" spans="2:65" s="12" customFormat="1" ht="11.25">
      <c r="B190" s="150"/>
      <c r="D190" s="135" t="s">
        <v>218</v>
      </c>
      <c r="E190" s="151" t="s">
        <v>19</v>
      </c>
      <c r="F190" s="152" t="s">
        <v>396</v>
      </c>
      <c r="H190" s="153">
        <v>20</v>
      </c>
      <c r="I190" s="154"/>
      <c r="L190" s="150"/>
      <c r="M190" s="155"/>
      <c r="T190" s="156"/>
      <c r="AT190" s="151" t="s">
        <v>218</v>
      </c>
      <c r="AU190" s="151" t="s">
        <v>85</v>
      </c>
      <c r="AV190" s="12" t="s">
        <v>85</v>
      </c>
      <c r="AW190" s="12" t="s">
        <v>37</v>
      </c>
      <c r="AX190" s="12" t="s">
        <v>75</v>
      </c>
      <c r="AY190" s="151" t="s">
        <v>118</v>
      </c>
    </row>
    <row r="191" spans="2:65" s="12" customFormat="1" ht="11.25">
      <c r="B191" s="150"/>
      <c r="D191" s="135" t="s">
        <v>218</v>
      </c>
      <c r="E191" s="151" t="s">
        <v>19</v>
      </c>
      <c r="F191" s="152" t="s">
        <v>397</v>
      </c>
      <c r="H191" s="153">
        <v>20</v>
      </c>
      <c r="I191" s="154"/>
      <c r="L191" s="150"/>
      <c r="M191" s="155"/>
      <c r="T191" s="156"/>
      <c r="AT191" s="151" t="s">
        <v>218</v>
      </c>
      <c r="AU191" s="151" t="s">
        <v>85</v>
      </c>
      <c r="AV191" s="12" t="s">
        <v>85</v>
      </c>
      <c r="AW191" s="12" t="s">
        <v>37</v>
      </c>
      <c r="AX191" s="12" t="s">
        <v>75</v>
      </c>
      <c r="AY191" s="151" t="s">
        <v>118</v>
      </c>
    </row>
    <row r="192" spans="2:65" s="13" customFormat="1" ht="11.25">
      <c r="B192" s="157"/>
      <c r="D192" s="135" t="s">
        <v>218</v>
      </c>
      <c r="E192" s="158" t="s">
        <v>19</v>
      </c>
      <c r="F192" s="159" t="s">
        <v>220</v>
      </c>
      <c r="H192" s="160">
        <v>100</v>
      </c>
      <c r="I192" s="161"/>
      <c r="L192" s="157"/>
      <c r="M192" s="162"/>
      <c r="T192" s="163"/>
      <c r="AT192" s="158" t="s">
        <v>218</v>
      </c>
      <c r="AU192" s="158" t="s">
        <v>85</v>
      </c>
      <c r="AV192" s="13" t="s">
        <v>123</v>
      </c>
      <c r="AW192" s="13" t="s">
        <v>37</v>
      </c>
      <c r="AX192" s="13" t="s">
        <v>83</v>
      </c>
      <c r="AY192" s="158" t="s">
        <v>118</v>
      </c>
    </row>
    <row r="193" spans="2:65" s="10" customFormat="1" ht="22.9" customHeight="1">
      <c r="B193" s="111"/>
      <c r="D193" s="112" t="s">
        <v>74</v>
      </c>
      <c r="E193" s="146" t="s">
        <v>123</v>
      </c>
      <c r="F193" s="146" t="s">
        <v>398</v>
      </c>
      <c r="I193" s="114"/>
      <c r="J193" s="147">
        <f>BK193</f>
        <v>0</v>
      </c>
      <c r="L193" s="111"/>
      <c r="M193" s="116"/>
      <c r="P193" s="117">
        <f>P194+SUM(P195:P208)+P220</f>
        <v>0</v>
      </c>
      <c r="R193" s="117">
        <f>R194+SUM(R195:R208)+R220</f>
        <v>3377.220096</v>
      </c>
      <c r="T193" s="118">
        <f>T194+SUM(T195:T208)+T220</f>
        <v>0</v>
      </c>
      <c r="AR193" s="112" t="s">
        <v>83</v>
      </c>
      <c r="AT193" s="119" t="s">
        <v>74</v>
      </c>
      <c r="AU193" s="119" t="s">
        <v>83</v>
      </c>
      <c r="AY193" s="112" t="s">
        <v>118</v>
      </c>
      <c r="BK193" s="120">
        <f>BK194+SUM(BK195:BK208)+BK220</f>
        <v>0</v>
      </c>
    </row>
    <row r="194" spans="2:65" s="1" customFormat="1" ht="55.5" customHeight="1">
      <c r="B194" s="31"/>
      <c r="C194" s="121" t="s">
        <v>399</v>
      </c>
      <c r="D194" s="121" t="s">
        <v>119</v>
      </c>
      <c r="E194" s="122" t="s">
        <v>400</v>
      </c>
      <c r="F194" s="123" t="s">
        <v>401</v>
      </c>
      <c r="G194" s="124" t="s">
        <v>214</v>
      </c>
      <c r="H194" s="125">
        <v>1244.82</v>
      </c>
      <c r="I194" s="126"/>
      <c r="J194" s="127">
        <f>ROUND(I194*H194,2)</f>
        <v>0</v>
      </c>
      <c r="K194" s="128"/>
      <c r="L194" s="31"/>
      <c r="M194" s="129" t="s">
        <v>19</v>
      </c>
      <c r="N194" s="130" t="s">
        <v>46</v>
      </c>
      <c r="P194" s="131">
        <f>O194*H194</f>
        <v>0</v>
      </c>
      <c r="Q194" s="131">
        <v>2.0327999999999999</v>
      </c>
      <c r="R194" s="131">
        <f>Q194*H194</f>
        <v>2530.470096</v>
      </c>
      <c r="S194" s="131">
        <v>0</v>
      </c>
      <c r="T194" s="132">
        <f>S194*H194</f>
        <v>0</v>
      </c>
      <c r="AR194" s="133" t="s">
        <v>123</v>
      </c>
      <c r="AT194" s="133" t="s">
        <v>119</v>
      </c>
      <c r="AU194" s="133" t="s">
        <v>85</v>
      </c>
      <c r="AY194" s="16" t="s">
        <v>118</v>
      </c>
      <c r="BE194" s="134">
        <f>IF(N194="základní",J194,0)</f>
        <v>0</v>
      </c>
      <c r="BF194" s="134">
        <f>IF(N194="snížená",J194,0)</f>
        <v>0</v>
      </c>
      <c r="BG194" s="134">
        <f>IF(N194="zákl. přenesená",J194,0)</f>
        <v>0</v>
      </c>
      <c r="BH194" s="134">
        <f>IF(N194="sníž. přenesená",J194,0)</f>
        <v>0</v>
      </c>
      <c r="BI194" s="134">
        <f>IF(N194="nulová",J194,0)</f>
        <v>0</v>
      </c>
      <c r="BJ194" s="16" t="s">
        <v>83</v>
      </c>
      <c r="BK194" s="134">
        <f>ROUND(I194*H194,2)</f>
        <v>0</v>
      </c>
      <c r="BL194" s="16" t="s">
        <v>123</v>
      </c>
      <c r="BM194" s="133" t="s">
        <v>402</v>
      </c>
    </row>
    <row r="195" spans="2:65" s="1" customFormat="1" ht="11.25">
      <c r="B195" s="31"/>
      <c r="D195" s="148" t="s">
        <v>216</v>
      </c>
      <c r="F195" s="149" t="s">
        <v>403</v>
      </c>
      <c r="I195" s="137"/>
      <c r="L195" s="31"/>
      <c r="M195" s="138"/>
      <c r="T195" s="52"/>
      <c r="AT195" s="16" t="s">
        <v>216</v>
      </c>
      <c r="AU195" s="16" t="s">
        <v>85</v>
      </c>
    </row>
    <row r="196" spans="2:65" s="12" customFormat="1" ht="11.25">
      <c r="B196" s="150"/>
      <c r="D196" s="135" t="s">
        <v>218</v>
      </c>
      <c r="E196" s="151" t="s">
        <v>19</v>
      </c>
      <c r="F196" s="152" t="s">
        <v>404</v>
      </c>
      <c r="H196" s="153">
        <v>282.10000000000002</v>
      </c>
      <c r="I196" s="154"/>
      <c r="L196" s="150"/>
      <c r="M196" s="155"/>
      <c r="T196" s="156"/>
      <c r="AT196" s="151" t="s">
        <v>218</v>
      </c>
      <c r="AU196" s="151" t="s">
        <v>85</v>
      </c>
      <c r="AV196" s="12" t="s">
        <v>85</v>
      </c>
      <c r="AW196" s="12" t="s">
        <v>37</v>
      </c>
      <c r="AX196" s="12" t="s">
        <v>75</v>
      </c>
      <c r="AY196" s="151" t="s">
        <v>118</v>
      </c>
    </row>
    <row r="197" spans="2:65" s="12" customFormat="1" ht="11.25">
      <c r="B197" s="150"/>
      <c r="D197" s="135" t="s">
        <v>218</v>
      </c>
      <c r="E197" s="151" t="s">
        <v>19</v>
      </c>
      <c r="F197" s="152" t="s">
        <v>405</v>
      </c>
      <c r="H197" s="153">
        <v>210.6</v>
      </c>
      <c r="I197" s="154"/>
      <c r="L197" s="150"/>
      <c r="M197" s="155"/>
      <c r="T197" s="156"/>
      <c r="AT197" s="151" t="s">
        <v>218</v>
      </c>
      <c r="AU197" s="151" t="s">
        <v>85</v>
      </c>
      <c r="AV197" s="12" t="s">
        <v>85</v>
      </c>
      <c r="AW197" s="12" t="s">
        <v>37</v>
      </c>
      <c r="AX197" s="12" t="s">
        <v>75</v>
      </c>
      <c r="AY197" s="151" t="s">
        <v>118</v>
      </c>
    </row>
    <row r="198" spans="2:65" s="12" customFormat="1" ht="11.25">
      <c r="B198" s="150"/>
      <c r="D198" s="135" t="s">
        <v>218</v>
      </c>
      <c r="E198" s="151" t="s">
        <v>19</v>
      </c>
      <c r="F198" s="152" t="s">
        <v>406</v>
      </c>
      <c r="H198" s="153">
        <v>125.32</v>
      </c>
      <c r="I198" s="154"/>
      <c r="L198" s="150"/>
      <c r="M198" s="155"/>
      <c r="T198" s="156"/>
      <c r="AT198" s="151" t="s">
        <v>218</v>
      </c>
      <c r="AU198" s="151" t="s">
        <v>85</v>
      </c>
      <c r="AV198" s="12" t="s">
        <v>85</v>
      </c>
      <c r="AW198" s="12" t="s">
        <v>37</v>
      </c>
      <c r="AX198" s="12" t="s">
        <v>75</v>
      </c>
      <c r="AY198" s="151" t="s">
        <v>118</v>
      </c>
    </row>
    <row r="199" spans="2:65" s="12" customFormat="1" ht="11.25">
      <c r="B199" s="150"/>
      <c r="D199" s="135" t="s">
        <v>218</v>
      </c>
      <c r="E199" s="151" t="s">
        <v>19</v>
      </c>
      <c r="F199" s="152" t="s">
        <v>407</v>
      </c>
      <c r="H199" s="153">
        <v>434</v>
      </c>
      <c r="I199" s="154"/>
      <c r="L199" s="150"/>
      <c r="M199" s="155"/>
      <c r="T199" s="156"/>
      <c r="AT199" s="151" t="s">
        <v>218</v>
      </c>
      <c r="AU199" s="151" t="s">
        <v>85</v>
      </c>
      <c r="AV199" s="12" t="s">
        <v>85</v>
      </c>
      <c r="AW199" s="12" t="s">
        <v>37</v>
      </c>
      <c r="AX199" s="12" t="s">
        <v>75</v>
      </c>
      <c r="AY199" s="151" t="s">
        <v>118</v>
      </c>
    </row>
    <row r="200" spans="2:65" s="12" customFormat="1" ht="11.25">
      <c r="B200" s="150"/>
      <c r="D200" s="135" t="s">
        <v>218</v>
      </c>
      <c r="E200" s="151" t="s">
        <v>19</v>
      </c>
      <c r="F200" s="152" t="s">
        <v>408</v>
      </c>
      <c r="H200" s="153">
        <v>192.8</v>
      </c>
      <c r="I200" s="154"/>
      <c r="L200" s="150"/>
      <c r="M200" s="155"/>
      <c r="T200" s="156"/>
      <c r="AT200" s="151" t="s">
        <v>218</v>
      </c>
      <c r="AU200" s="151" t="s">
        <v>85</v>
      </c>
      <c r="AV200" s="12" t="s">
        <v>85</v>
      </c>
      <c r="AW200" s="12" t="s">
        <v>37</v>
      </c>
      <c r="AX200" s="12" t="s">
        <v>75</v>
      </c>
      <c r="AY200" s="151" t="s">
        <v>118</v>
      </c>
    </row>
    <row r="201" spans="2:65" s="13" customFormat="1" ht="11.25">
      <c r="B201" s="157"/>
      <c r="D201" s="135" t="s">
        <v>218</v>
      </c>
      <c r="E201" s="158" t="s">
        <v>19</v>
      </c>
      <c r="F201" s="159" t="s">
        <v>220</v>
      </c>
      <c r="H201" s="160">
        <v>1244.82</v>
      </c>
      <c r="I201" s="161"/>
      <c r="L201" s="157"/>
      <c r="M201" s="162"/>
      <c r="T201" s="163"/>
      <c r="AT201" s="158" t="s">
        <v>218</v>
      </c>
      <c r="AU201" s="158" t="s">
        <v>85</v>
      </c>
      <c r="AV201" s="13" t="s">
        <v>123</v>
      </c>
      <c r="AW201" s="13" t="s">
        <v>37</v>
      </c>
      <c r="AX201" s="13" t="s">
        <v>83</v>
      </c>
      <c r="AY201" s="158" t="s">
        <v>118</v>
      </c>
    </row>
    <row r="202" spans="2:65" s="1" customFormat="1" ht="21.75" customHeight="1">
      <c r="B202" s="31"/>
      <c r="C202" s="121" t="s">
        <v>409</v>
      </c>
      <c r="D202" s="121" t="s">
        <v>119</v>
      </c>
      <c r="E202" s="122" t="s">
        <v>410</v>
      </c>
      <c r="F202" s="123" t="s">
        <v>411</v>
      </c>
      <c r="G202" s="124" t="s">
        <v>214</v>
      </c>
      <c r="H202" s="125">
        <v>338.7</v>
      </c>
      <c r="I202" s="126"/>
      <c r="J202" s="127">
        <f>ROUND(I202*H202,2)</f>
        <v>0</v>
      </c>
      <c r="K202" s="128"/>
      <c r="L202" s="31"/>
      <c r="M202" s="129" t="s">
        <v>19</v>
      </c>
      <c r="N202" s="130" t="s">
        <v>46</v>
      </c>
      <c r="P202" s="131">
        <f>O202*H202</f>
        <v>0</v>
      </c>
      <c r="Q202" s="131">
        <v>2.5</v>
      </c>
      <c r="R202" s="131">
        <f>Q202*H202</f>
        <v>846.75</v>
      </c>
      <c r="S202" s="131">
        <v>0</v>
      </c>
      <c r="T202" s="132">
        <f>S202*H202</f>
        <v>0</v>
      </c>
      <c r="AR202" s="133" t="s">
        <v>123</v>
      </c>
      <c r="AT202" s="133" t="s">
        <v>119</v>
      </c>
      <c r="AU202" s="133" t="s">
        <v>85</v>
      </c>
      <c r="AY202" s="16" t="s">
        <v>118</v>
      </c>
      <c r="BE202" s="134">
        <f>IF(N202="základní",J202,0)</f>
        <v>0</v>
      </c>
      <c r="BF202" s="134">
        <f>IF(N202="snížená",J202,0)</f>
        <v>0</v>
      </c>
      <c r="BG202" s="134">
        <f>IF(N202="zákl. přenesená",J202,0)</f>
        <v>0</v>
      </c>
      <c r="BH202" s="134">
        <f>IF(N202="sníž. přenesená",J202,0)</f>
        <v>0</v>
      </c>
      <c r="BI202" s="134">
        <f>IF(N202="nulová",J202,0)</f>
        <v>0</v>
      </c>
      <c r="BJ202" s="16" t="s">
        <v>83</v>
      </c>
      <c r="BK202" s="134">
        <f>ROUND(I202*H202,2)</f>
        <v>0</v>
      </c>
      <c r="BL202" s="16" t="s">
        <v>123</v>
      </c>
      <c r="BM202" s="133" t="s">
        <v>412</v>
      </c>
    </row>
    <row r="203" spans="2:65" s="1" customFormat="1" ht="48.75">
      <c r="B203" s="31"/>
      <c r="D203" s="135" t="s">
        <v>125</v>
      </c>
      <c r="F203" s="136" t="s">
        <v>413</v>
      </c>
      <c r="I203" s="137"/>
      <c r="L203" s="31"/>
      <c r="M203" s="138"/>
      <c r="T203" s="52"/>
      <c r="AT203" s="16" t="s">
        <v>125</v>
      </c>
      <c r="AU203" s="16" t="s">
        <v>85</v>
      </c>
    </row>
    <row r="204" spans="2:65" s="12" customFormat="1" ht="11.25">
      <c r="B204" s="150"/>
      <c r="D204" s="135" t="s">
        <v>218</v>
      </c>
      <c r="E204" s="151" t="s">
        <v>19</v>
      </c>
      <c r="F204" s="152" t="s">
        <v>414</v>
      </c>
      <c r="H204" s="153">
        <v>324</v>
      </c>
      <c r="I204" s="154"/>
      <c r="L204" s="150"/>
      <c r="M204" s="155"/>
      <c r="T204" s="156"/>
      <c r="AT204" s="151" t="s">
        <v>218</v>
      </c>
      <c r="AU204" s="151" t="s">
        <v>85</v>
      </c>
      <c r="AV204" s="12" t="s">
        <v>85</v>
      </c>
      <c r="AW204" s="12" t="s">
        <v>37</v>
      </c>
      <c r="AX204" s="12" t="s">
        <v>75</v>
      </c>
      <c r="AY204" s="151" t="s">
        <v>118</v>
      </c>
    </row>
    <row r="205" spans="2:65" s="12" customFormat="1" ht="11.25">
      <c r="B205" s="150"/>
      <c r="D205" s="135" t="s">
        <v>218</v>
      </c>
      <c r="E205" s="151" t="s">
        <v>19</v>
      </c>
      <c r="F205" s="152" t="s">
        <v>415</v>
      </c>
      <c r="H205" s="153">
        <v>7.35</v>
      </c>
      <c r="I205" s="154"/>
      <c r="L205" s="150"/>
      <c r="M205" s="155"/>
      <c r="T205" s="156"/>
      <c r="AT205" s="151" t="s">
        <v>218</v>
      </c>
      <c r="AU205" s="151" t="s">
        <v>85</v>
      </c>
      <c r="AV205" s="12" t="s">
        <v>85</v>
      </c>
      <c r="AW205" s="12" t="s">
        <v>37</v>
      </c>
      <c r="AX205" s="12" t="s">
        <v>75</v>
      </c>
      <c r="AY205" s="151" t="s">
        <v>118</v>
      </c>
    </row>
    <row r="206" spans="2:65" s="12" customFormat="1" ht="11.25">
      <c r="B206" s="150"/>
      <c r="D206" s="135" t="s">
        <v>218</v>
      </c>
      <c r="E206" s="151" t="s">
        <v>19</v>
      </c>
      <c r="F206" s="152" t="s">
        <v>416</v>
      </c>
      <c r="H206" s="153">
        <v>7.35</v>
      </c>
      <c r="I206" s="154"/>
      <c r="L206" s="150"/>
      <c r="M206" s="155"/>
      <c r="T206" s="156"/>
      <c r="AT206" s="151" t="s">
        <v>218</v>
      </c>
      <c r="AU206" s="151" t="s">
        <v>85</v>
      </c>
      <c r="AV206" s="12" t="s">
        <v>85</v>
      </c>
      <c r="AW206" s="12" t="s">
        <v>37</v>
      </c>
      <c r="AX206" s="12" t="s">
        <v>75</v>
      </c>
      <c r="AY206" s="151" t="s">
        <v>118</v>
      </c>
    </row>
    <row r="207" spans="2:65" s="13" customFormat="1" ht="11.25">
      <c r="B207" s="157"/>
      <c r="D207" s="135" t="s">
        <v>218</v>
      </c>
      <c r="E207" s="158" t="s">
        <v>19</v>
      </c>
      <c r="F207" s="159" t="s">
        <v>220</v>
      </c>
      <c r="H207" s="160">
        <v>338.70000000000005</v>
      </c>
      <c r="I207" s="161"/>
      <c r="L207" s="157"/>
      <c r="M207" s="162"/>
      <c r="T207" s="163"/>
      <c r="AT207" s="158" t="s">
        <v>218</v>
      </c>
      <c r="AU207" s="158" t="s">
        <v>85</v>
      </c>
      <c r="AV207" s="13" t="s">
        <v>123</v>
      </c>
      <c r="AW207" s="13" t="s">
        <v>37</v>
      </c>
      <c r="AX207" s="13" t="s">
        <v>83</v>
      </c>
      <c r="AY207" s="158" t="s">
        <v>118</v>
      </c>
    </row>
    <row r="208" spans="2:65" s="10" customFormat="1" ht="20.85" customHeight="1">
      <c r="B208" s="111"/>
      <c r="D208" s="112" t="s">
        <v>74</v>
      </c>
      <c r="E208" s="146" t="s">
        <v>417</v>
      </c>
      <c r="F208" s="146" t="s">
        <v>418</v>
      </c>
      <c r="I208" s="114"/>
      <c r="J208" s="147">
        <f>BK208</f>
        <v>0</v>
      </c>
      <c r="L208" s="111"/>
      <c r="M208" s="116"/>
      <c r="P208" s="117">
        <f>SUM(P209:P219)</f>
        <v>0</v>
      </c>
      <c r="R208" s="117">
        <f>SUM(R209:R219)</f>
        <v>0</v>
      </c>
      <c r="T208" s="118">
        <f>SUM(T209:T219)</f>
        <v>0</v>
      </c>
      <c r="AR208" s="112" t="s">
        <v>83</v>
      </c>
      <c r="AT208" s="119" t="s">
        <v>74</v>
      </c>
      <c r="AU208" s="119" t="s">
        <v>85</v>
      </c>
      <c r="AY208" s="112" t="s">
        <v>118</v>
      </c>
      <c r="BK208" s="120">
        <f>SUM(BK209:BK219)</f>
        <v>0</v>
      </c>
    </row>
    <row r="209" spans="2:65" s="1" customFormat="1" ht="33" customHeight="1">
      <c r="B209" s="31"/>
      <c r="C209" s="121" t="s">
        <v>419</v>
      </c>
      <c r="D209" s="121" t="s">
        <v>119</v>
      </c>
      <c r="E209" s="122" t="s">
        <v>420</v>
      </c>
      <c r="F209" s="123" t="s">
        <v>421</v>
      </c>
      <c r="G209" s="124" t="s">
        <v>323</v>
      </c>
      <c r="H209" s="125">
        <v>14.7</v>
      </c>
      <c r="I209" s="126"/>
      <c r="J209" s="127">
        <f>ROUND(I209*H209,2)</f>
        <v>0</v>
      </c>
      <c r="K209" s="128"/>
      <c r="L209" s="31"/>
      <c r="M209" s="129" t="s">
        <v>19</v>
      </c>
      <c r="N209" s="130" t="s">
        <v>46</v>
      </c>
      <c r="P209" s="131">
        <f>O209*H209</f>
        <v>0</v>
      </c>
      <c r="Q209" s="131">
        <v>0</v>
      </c>
      <c r="R209" s="131">
        <f>Q209*H209</f>
        <v>0</v>
      </c>
      <c r="S209" s="131">
        <v>0</v>
      </c>
      <c r="T209" s="132">
        <f>S209*H209</f>
        <v>0</v>
      </c>
      <c r="AR209" s="133" t="s">
        <v>123</v>
      </c>
      <c r="AT209" s="133" t="s">
        <v>119</v>
      </c>
      <c r="AU209" s="133" t="s">
        <v>131</v>
      </c>
      <c r="AY209" s="16" t="s">
        <v>118</v>
      </c>
      <c r="BE209" s="134">
        <f>IF(N209="základní",J209,0)</f>
        <v>0</v>
      </c>
      <c r="BF209" s="134">
        <f>IF(N209="snížená",J209,0)</f>
        <v>0</v>
      </c>
      <c r="BG209" s="134">
        <f>IF(N209="zákl. přenesená",J209,0)</f>
        <v>0</v>
      </c>
      <c r="BH209" s="134">
        <f>IF(N209="sníž. přenesená",J209,0)</f>
        <v>0</v>
      </c>
      <c r="BI209" s="134">
        <f>IF(N209="nulová",J209,0)</f>
        <v>0</v>
      </c>
      <c r="BJ209" s="16" t="s">
        <v>83</v>
      </c>
      <c r="BK209" s="134">
        <f>ROUND(I209*H209,2)</f>
        <v>0</v>
      </c>
      <c r="BL209" s="16" t="s">
        <v>123</v>
      </c>
      <c r="BM209" s="133" t="s">
        <v>422</v>
      </c>
    </row>
    <row r="210" spans="2:65" s="1" customFormat="1" ht="11.25">
      <c r="B210" s="31"/>
      <c r="D210" s="148" t="s">
        <v>216</v>
      </c>
      <c r="F210" s="149" t="s">
        <v>423</v>
      </c>
      <c r="I210" s="137"/>
      <c r="L210" s="31"/>
      <c r="M210" s="138"/>
      <c r="T210" s="52"/>
      <c r="AT210" s="16" t="s">
        <v>216</v>
      </c>
      <c r="AU210" s="16" t="s">
        <v>131</v>
      </c>
    </row>
    <row r="211" spans="2:65" s="12" customFormat="1" ht="11.25">
      <c r="B211" s="150"/>
      <c r="D211" s="135" t="s">
        <v>218</v>
      </c>
      <c r="E211" s="151" t="s">
        <v>19</v>
      </c>
      <c r="F211" s="152" t="s">
        <v>424</v>
      </c>
      <c r="H211" s="153">
        <v>7.35</v>
      </c>
      <c r="I211" s="154"/>
      <c r="L211" s="150"/>
      <c r="M211" s="155"/>
      <c r="T211" s="156"/>
      <c r="AT211" s="151" t="s">
        <v>218</v>
      </c>
      <c r="AU211" s="151" t="s">
        <v>131</v>
      </c>
      <c r="AV211" s="12" t="s">
        <v>85</v>
      </c>
      <c r="AW211" s="12" t="s">
        <v>37</v>
      </c>
      <c r="AX211" s="12" t="s">
        <v>75</v>
      </c>
      <c r="AY211" s="151" t="s">
        <v>118</v>
      </c>
    </row>
    <row r="212" spans="2:65" s="12" customFormat="1" ht="11.25">
      <c r="B212" s="150"/>
      <c r="D212" s="135" t="s">
        <v>218</v>
      </c>
      <c r="E212" s="151" t="s">
        <v>19</v>
      </c>
      <c r="F212" s="152" t="s">
        <v>425</v>
      </c>
      <c r="H212" s="153">
        <v>7.35</v>
      </c>
      <c r="I212" s="154"/>
      <c r="L212" s="150"/>
      <c r="M212" s="155"/>
      <c r="T212" s="156"/>
      <c r="AT212" s="151" t="s">
        <v>218</v>
      </c>
      <c r="AU212" s="151" t="s">
        <v>131</v>
      </c>
      <c r="AV212" s="12" t="s">
        <v>85</v>
      </c>
      <c r="AW212" s="12" t="s">
        <v>37</v>
      </c>
      <c r="AX212" s="12" t="s">
        <v>75</v>
      </c>
      <c r="AY212" s="151" t="s">
        <v>118</v>
      </c>
    </row>
    <row r="213" spans="2:65" s="13" customFormat="1" ht="11.25">
      <c r="B213" s="157"/>
      <c r="D213" s="135" t="s">
        <v>218</v>
      </c>
      <c r="E213" s="158" t="s">
        <v>19</v>
      </c>
      <c r="F213" s="159" t="s">
        <v>220</v>
      </c>
      <c r="H213" s="160">
        <v>14.7</v>
      </c>
      <c r="I213" s="161"/>
      <c r="L213" s="157"/>
      <c r="M213" s="162"/>
      <c r="T213" s="163"/>
      <c r="AT213" s="158" t="s">
        <v>218</v>
      </c>
      <c r="AU213" s="158" t="s">
        <v>131</v>
      </c>
      <c r="AV213" s="13" t="s">
        <v>123</v>
      </c>
      <c r="AW213" s="13" t="s">
        <v>37</v>
      </c>
      <c r="AX213" s="13" t="s">
        <v>83</v>
      </c>
      <c r="AY213" s="158" t="s">
        <v>118</v>
      </c>
    </row>
    <row r="214" spans="2:65" s="1" customFormat="1" ht="49.15" customHeight="1">
      <c r="B214" s="31"/>
      <c r="C214" s="121" t="s">
        <v>426</v>
      </c>
      <c r="D214" s="121" t="s">
        <v>119</v>
      </c>
      <c r="E214" s="122" t="s">
        <v>427</v>
      </c>
      <c r="F214" s="123" t="s">
        <v>428</v>
      </c>
      <c r="G214" s="124" t="s">
        <v>214</v>
      </c>
      <c r="H214" s="125">
        <v>0.65800000000000003</v>
      </c>
      <c r="I214" s="126"/>
      <c r="J214" s="127">
        <f>ROUND(I214*H214,2)</f>
        <v>0</v>
      </c>
      <c r="K214" s="128"/>
      <c r="L214" s="31"/>
      <c r="M214" s="129" t="s">
        <v>19</v>
      </c>
      <c r="N214" s="130" t="s">
        <v>46</v>
      </c>
      <c r="P214" s="131">
        <f>O214*H214</f>
        <v>0</v>
      </c>
      <c r="Q214" s="131">
        <v>0</v>
      </c>
      <c r="R214" s="131">
        <f>Q214*H214</f>
        <v>0</v>
      </c>
      <c r="S214" s="131">
        <v>0</v>
      </c>
      <c r="T214" s="132">
        <f>S214*H214</f>
        <v>0</v>
      </c>
      <c r="AR214" s="133" t="s">
        <v>123</v>
      </c>
      <c r="AT214" s="133" t="s">
        <v>119</v>
      </c>
      <c r="AU214" s="133" t="s">
        <v>131</v>
      </c>
      <c r="AY214" s="16" t="s">
        <v>118</v>
      </c>
      <c r="BE214" s="134">
        <f>IF(N214="základní",J214,0)</f>
        <v>0</v>
      </c>
      <c r="BF214" s="134">
        <f>IF(N214="snížená",J214,0)</f>
        <v>0</v>
      </c>
      <c r="BG214" s="134">
        <f>IF(N214="zákl. přenesená",J214,0)</f>
        <v>0</v>
      </c>
      <c r="BH214" s="134">
        <f>IF(N214="sníž. přenesená",J214,0)</f>
        <v>0</v>
      </c>
      <c r="BI214" s="134">
        <f>IF(N214="nulová",J214,0)</f>
        <v>0</v>
      </c>
      <c r="BJ214" s="16" t="s">
        <v>83</v>
      </c>
      <c r="BK214" s="134">
        <f>ROUND(I214*H214,2)</f>
        <v>0</v>
      </c>
      <c r="BL214" s="16" t="s">
        <v>123</v>
      </c>
      <c r="BM214" s="133" t="s">
        <v>429</v>
      </c>
    </row>
    <row r="215" spans="2:65" s="1" customFormat="1" ht="11.25">
      <c r="B215" s="31"/>
      <c r="D215" s="148" t="s">
        <v>216</v>
      </c>
      <c r="F215" s="149" t="s">
        <v>430</v>
      </c>
      <c r="I215" s="137"/>
      <c r="L215" s="31"/>
      <c r="M215" s="138"/>
      <c r="T215" s="52"/>
      <c r="AT215" s="16" t="s">
        <v>216</v>
      </c>
      <c r="AU215" s="16" t="s">
        <v>131</v>
      </c>
    </row>
    <row r="216" spans="2:65" s="1" customFormat="1" ht="19.5">
      <c r="B216" s="31"/>
      <c r="D216" s="135" t="s">
        <v>125</v>
      </c>
      <c r="F216" s="136" t="s">
        <v>431</v>
      </c>
      <c r="I216" s="137"/>
      <c r="L216" s="31"/>
      <c r="M216" s="138"/>
      <c r="T216" s="52"/>
      <c r="AT216" s="16" t="s">
        <v>125</v>
      </c>
      <c r="AU216" s="16" t="s">
        <v>131</v>
      </c>
    </row>
    <row r="217" spans="2:65" s="12" customFormat="1" ht="11.25">
      <c r="B217" s="150"/>
      <c r="D217" s="135" t="s">
        <v>218</v>
      </c>
      <c r="E217" s="151" t="s">
        <v>19</v>
      </c>
      <c r="F217" s="152" t="s">
        <v>432</v>
      </c>
      <c r="H217" s="153">
        <v>0.32900000000000001</v>
      </c>
      <c r="I217" s="154"/>
      <c r="L217" s="150"/>
      <c r="M217" s="155"/>
      <c r="T217" s="156"/>
      <c r="AT217" s="151" t="s">
        <v>218</v>
      </c>
      <c r="AU217" s="151" t="s">
        <v>131</v>
      </c>
      <c r="AV217" s="12" t="s">
        <v>85</v>
      </c>
      <c r="AW217" s="12" t="s">
        <v>37</v>
      </c>
      <c r="AX217" s="12" t="s">
        <v>75</v>
      </c>
      <c r="AY217" s="151" t="s">
        <v>118</v>
      </c>
    </row>
    <row r="218" spans="2:65" s="12" customFormat="1" ht="11.25">
      <c r="B218" s="150"/>
      <c r="D218" s="135" t="s">
        <v>218</v>
      </c>
      <c r="E218" s="151" t="s">
        <v>19</v>
      </c>
      <c r="F218" s="152" t="s">
        <v>433</v>
      </c>
      <c r="H218" s="153">
        <v>0.32900000000000001</v>
      </c>
      <c r="I218" s="154"/>
      <c r="L218" s="150"/>
      <c r="M218" s="155"/>
      <c r="T218" s="156"/>
      <c r="AT218" s="151" t="s">
        <v>218</v>
      </c>
      <c r="AU218" s="151" t="s">
        <v>131</v>
      </c>
      <c r="AV218" s="12" t="s">
        <v>85</v>
      </c>
      <c r="AW218" s="12" t="s">
        <v>37</v>
      </c>
      <c r="AX218" s="12" t="s">
        <v>75</v>
      </c>
      <c r="AY218" s="151" t="s">
        <v>118</v>
      </c>
    </row>
    <row r="219" spans="2:65" s="13" customFormat="1" ht="11.25">
      <c r="B219" s="157"/>
      <c r="D219" s="135" t="s">
        <v>218</v>
      </c>
      <c r="E219" s="158" t="s">
        <v>19</v>
      </c>
      <c r="F219" s="159" t="s">
        <v>220</v>
      </c>
      <c r="H219" s="160">
        <v>0.65800000000000003</v>
      </c>
      <c r="I219" s="161"/>
      <c r="L219" s="157"/>
      <c r="M219" s="162"/>
      <c r="T219" s="163"/>
      <c r="AT219" s="158" t="s">
        <v>218</v>
      </c>
      <c r="AU219" s="158" t="s">
        <v>131</v>
      </c>
      <c r="AV219" s="13" t="s">
        <v>123</v>
      </c>
      <c r="AW219" s="13" t="s">
        <v>37</v>
      </c>
      <c r="AX219" s="13" t="s">
        <v>83</v>
      </c>
      <c r="AY219" s="158" t="s">
        <v>118</v>
      </c>
    </row>
    <row r="220" spans="2:65" s="10" customFormat="1" ht="20.85" customHeight="1">
      <c r="B220" s="111"/>
      <c r="D220" s="112" t="s">
        <v>74</v>
      </c>
      <c r="E220" s="146" t="s">
        <v>434</v>
      </c>
      <c r="F220" s="146" t="s">
        <v>435</v>
      </c>
      <c r="I220" s="114"/>
      <c r="J220" s="147">
        <f>BK220</f>
        <v>0</v>
      </c>
      <c r="L220" s="111"/>
      <c r="M220" s="116"/>
      <c r="P220" s="117">
        <v>0</v>
      </c>
      <c r="R220" s="117">
        <v>0</v>
      </c>
      <c r="T220" s="118">
        <v>0</v>
      </c>
      <c r="AR220" s="112" t="s">
        <v>83</v>
      </c>
      <c r="AT220" s="119" t="s">
        <v>74</v>
      </c>
      <c r="AU220" s="119" t="s">
        <v>85</v>
      </c>
      <c r="AY220" s="112" t="s">
        <v>118</v>
      </c>
      <c r="BK220" s="120">
        <v>0</v>
      </c>
    </row>
    <row r="221" spans="2:65" s="10" customFormat="1" ht="22.9" customHeight="1">
      <c r="B221" s="111"/>
      <c r="D221" s="112" t="s">
        <v>74</v>
      </c>
      <c r="E221" s="146" t="s">
        <v>436</v>
      </c>
      <c r="F221" s="146" t="s">
        <v>437</v>
      </c>
      <c r="I221" s="114"/>
      <c r="J221" s="147">
        <f>BK221</f>
        <v>0</v>
      </c>
      <c r="L221" s="111"/>
      <c r="M221" s="116"/>
      <c r="P221" s="117">
        <f>SUM(P222:P228)</f>
        <v>0</v>
      </c>
      <c r="R221" s="117">
        <f>SUM(R222:R228)</f>
        <v>0</v>
      </c>
      <c r="T221" s="118">
        <f>SUM(T222:T228)</f>
        <v>0</v>
      </c>
      <c r="AR221" s="112" t="s">
        <v>83</v>
      </c>
      <c r="AT221" s="119" t="s">
        <v>74</v>
      </c>
      <c r="AU221" s="119" t="s">
        <v>83</v>
      </c>
      <c r="AY221" s="112" t="s">
        <v>118</v>
      </c>
      <c r="BK221" s="120">
        <f>SUM(BK222:BK228)</f>
        <v>0</v>
      </c>
    </row>
    <row r="222" spans="2:65" s="1" customFormat="1" ht="33" customHeight="1">
      <c r="B222" s="31"/>
      <c r="C222" s="121" t="s">
        <v>438</v>
      </c>
      <c r="D222" s="121" t="s">
        <v>119</v>
      </c>
      <c r="E222" s="122" t="s">
        <v>439</v>
      </c>
      <c r="F222" s="123" t="s">
        <v>440</v>
      </c>
      <c r="G222" s="124" t="s">
        <v>243</v>
      </c>
      <c r="H222" s="125">
        <v>3388.212</v>
      </c>
      <c r="I222" s="126"/>
      <c r="J222" s="127">
        <f>ROUND(I222*H222,2)</f>
        <v>0</v>
      </c>
      <c r="K222" s="128"/>
      <c r="L222" s="31"/>
      <c r="M222" s="129" t="s">
        <v>19</v>
      </c>
      <c r="N222" s="130" t="s">
        <v>46</v>
      </c>
      <c r="P222" s="131">
        <f>O222*H222</f>
        <v>0</v>
      </c>
      <c r="Q222" s="131">
        <v>0</v>
      </c>
      <c r="R222" s="131">
        <f>Q222*H222</f>
        <v>0</v>
      </c>
      <c r="S222" s="131">
        <v>0</v>
      </c>
      <c r="T222" s="132">
        <f>S222*H222</f>
        <v>0</v>
      </c>
      <c r="AR222" s="133" t="s">
        <v>123</v>
      </c>
      <c r="AT222" s="133" t="s">
        <v>119</v>
      </c>
      <c r="AU222" s="133" t="s">
        <v>85</v>
      </c>
      <c r="AY222" s="16" t="s">
        <v>118</v>
      </c>
      <c r="BE222" s="134">
        <f>IF(N222="základní",J222,0)</f>
        <v>0</v>
      </c>
      <c r="BF222" s="134">
        <f>IF(N222="snížená",J222,0)</f>
        <v>0</v>
      </c>
      <c r="BG222" s="134">
        <f>IF(N222="zákl. přenesená",J222,0)</f>
        <v>0</v>
      </c>
      <c r="BH222" s="134">
        <f>IF(N222="sníž. přenesená",J222,0)</f>
        <v>0</v>
      </c>
      <c r="BI222" s="134">
        <f>IF(N222="nulová",J222,0)</f>
        <v>0</v>
      </c>
      <c r="BJ222" s="16" t="s">
        <v>83</v>
      </c>
      <c r="BK222" s="134">
        <f>ROUND(I222*H222,2)</f>
        <v>0</v>
      </c>
      <c r="BL222" s="16" t="s">
        <v>123</v>
      </c>
      <c r="BM222" s="133" t="s">
        <v>441</v>
      </c>
    </row>
    <row r="223" spans="2:65" s="1" customFormat="1" ht="11.25">
      <c r="B223" s="31"/>
      <c r="D223" s="148" t="s">
        <v>216</v>
      </c>
      <c r="F223" s="149" t="s">
        <v>442</v>
      </c>
      <c r="I223" s="137"/>
      <c r="L223" s="31"/>
      <c r="M223" s="138"/>
      <c r="T223" s="52"/>
      <c r="AT223" s="16" t="s">
        <v>216</v>
      </c>
      <c r="AU223" s="16" t="s">
        <v>85</v>
      </c>
    </row>
    <row r="224" spans="2:65" s="1" customFormat="1" ht="44.25" customHeight="1">
      <c r="B224" s="31"/>
      <c r="C224" s="121" t="s">
        <v>443</v>
      </c>
      <c r="D224" s="121" t="s">
        <v>119</v>
      </c>
      <c r="E224" s="122" t="s">
        <v>444</v>
      </c>
      <c r="F224" s="123" t="s">
        <v>445</v>
      </c>
      <c r="G224" s="124" t="s">
        <v>243</v>
      </c>
      <c r="H224" s="125">
        <v>1355.2850000000001</v>
      </c>
      <c r="I224" s="126"/>
      <c r="J224" s="127">
        <f>ROUND(I224*H224,2)</f>
        <v>0</v>
      </c>
      <c r="K224" s="128"/>
      <c r="L224" s="31"/>
      <c r="M224" s="129" t="s">
        <v>19</v>
      </c>
      <c r="N224" s="130" t="s">
        <v>46</v>
      </c>
      <c r="P224" s="131">
        <f>O224*H224</f>
        <v>0</v>
      </c>
      <c r="Q224" s="131">
        <v>0</v>
      </c>
      <c r="R224" s="131">
        <f>Q224*H224</f>
        <v>0</v>
      </c>
      <c r="S224" s="131">
        <v>0</v>
      </c>
      <c r="T224" s="132">
        <f>S224*H224</f>
        <v>0</v>
      </c>
      <c r="AR224" s="133" t="s">
        <v>123</v>
      </c>
      <c r="AT224" s="133" t="s">
        <v>119</v>
      </c>
      <c r="AU224" s="133" t="s">
        <v>85</v>
      </c>
      <c r="AY224" s="16" t="s">
        <v>118</v>
      </c>
      <c r="BE224" s="134">
        <f>IF(N224="základní",J224,0)</f>
        <v>0</v>
      </c>
      <c r="BF224" s="134">
        <f>IF(N224="snížená",J224,0)</f>
        <v>0</v>
      </c>
      <c r="BG224" s="134">
        <f>IF(N224="zákl. přenesená",J224,0)</f>
        <v>0</v>
      </c>
      <c r="BH224" s="134">
        <f>IF(N224="sníž. přenesená",J224,0)</f>
        <v>0</v>
      </c>
      <c r="BI224" s="134">
        <f>IF(N224="nulová",J224,0)</f>
        <v>0</v>
      </c>
      <c r="BJ224" s="16" t="s">
        <v>83</v>
      </c>
      <c r="BK224" s="134">
        <f>ROUND(I224*H224,2)</f>
        <v>0</v>
      </c>
      <c r="BL224" s="16" t="s">
        <v>123</v>
      </c>
      <c r="BM224" s="133" t="s">
        <v>446</v>
      </c>
    </row>
    <row r="225" spans="2:65" s="1" customFormat="1" ht="11.25">
      <c r="B225" s="31"/>
      <c r="D225" s="148" t="s">
        <v>216</v>
      </c>
      <c r="F225" s="149" t="s">
        <v>447</v>
      </c>
      <c r="I225" s="137"/>
      <c r="L225" s="31"/>
      <c r="M225" s="138"/>
      <c r="T225" s="52"/>
      <c r="AT225" s="16" t="s">
        <v>216</v>
      </c>
      <c r="AU225" s="16" t="s">
        <v>85</v>
      </c>
    </row>
    <row r="226" spans="2:65" s="12" customFormat="1" ht="11.25">
      <c r="B226" s="150"/>
      <c r="D226" s="135" t="s">
        <v>218</v>
      </c>
      <c r="F226" s="152" t="s">
        <v>448</v>
      </c>
      <c r="H226" s="153">
        <v>1355.2850000000001</v>
      </c>
      <c r="I226" s="154"/>
      <c r="L226" s="150"/>
      <c r="M226" s="155"/>
      <c r="T226" s="156"/>
      <c r="AT226" s="151" t="s">
        <v>218</v>
      </c>
      <c r="AU226" s="151" t="s">
        <v>85</v>
      </c>
      <c r="AV226" s="12" t="s">
        <v>85</v>
      </c>
      <c r="AW226" s="12" t="s">
        <v>4</v>
      </c>
      <c r="AX226" s="12" t="s">
        <v>83</v>
      </c>
      <c r="AY226" s="151" t="s">
        <v>118</v>
      </c>
    </row>
    <row r="227" spans="2:65" s="1" customFormat="1" ht="16.5" customHeight="1">
      <c r="B227" s="31"/>
      <c r="C227" s="121" t="s">
        <v>449</v>
      </c>
      <c r="D227" s="121" t="s">
        <v>119</v>
      </c>
      <c r="E227" s="122" t="s">
        <v>450</v>
      </c>
      <c r="F227" s="123" t="s">
        <v>242</v>
      </c>
      <c r="G227" s="124" t="s">
        <v>243</v>
      </c>
      <c r="H227" s="125">
        <v>3357.8560000000002</v>
      </c>
      <c r="I227" s="126"/>
      <c r="J227" s="127">
        <f>ROUND(I227*H227,2)</f>
        <v>0</v>
      </c>
      <c r="K227" s="128"/>
      <c r="L227" s="31"/>
      <c r="M227" s="129" t="s">
        <v>19</v>
      </c>
      <c r="N227" s="130" t="s">
        <v>46</v>
      </c>
      <c r="P227" s="131">
        <f>O227*H227</f>
        <v>0</v>
      </c>
      <c r="Q227" s="131">
        <v>0</v>
      </c>
      <c r="R227" s="131">
        <f>Q227*H227</f>
        <v>0</v>
      </c>
      <c r="S227" s="131">
        <v>0</v>
      </c>
      <c r="T227" s="132">
        <f>S227*H227</f>
        <v>0</v>
      </c>
      <c r="AR227" s="133" t="s">
        <v>123</v>
      </c>
      <c r="AT227" s="133" t="s">
        <v>119</v>
      </c>
      <c r="AU227" s="133" t="s">
        <v>85</v>
      </c>
      <c r="AY227" s="16" t="s">
        <v>118</v>
      </c>
      <c r="BE227" s="134">
        <f>IF(N227="základní",J227,0)</f>
        <v>0</v>
      </c>
      <c r="BF227" s="134">
        <f>IF(N227="snížená",J227,0)</f>
        <v>0</v>
      </c>
      <c r="BG227" s="134">
        <f>IF(N227="zákl. přenesená",J227,0)</f>
        <v>0</v>
      </c>
      <c r="BH227" s="134">
        <f>IF(N227="sníž. přenesená",J227,0)</f>
        <v>0</v>
      </c>
      <c r="BI227" s="134">
        <f>IF(N227="nulová",J227,0)</f>
        <v>0</v>
      </c>
      <c r="BJ227" s="16" t="s">
        <v>83</v>
      </c>
      <c r="BK227" s="134">
        <f>ROUND(I227*H227,2)</f>
        <v>0</v>
      </c>
      <c r="BL227" s="16" t="s">
        <v>123</v>
      </c>
      <c r="BM227" s="133" t="s">
        <v>451</v>
      </c>
    </row>
    <row r="228" spans="2:65" s="1" customFormat="1" ht="58.5">
      <c r="B228" s="31"/>
      <c r="D228" s="135" t="s">
        <v>125</v>
      </c>
      <c r="F228" s="136" t="s">
        <v>245</v>
      </c>
      <c r="I228" s="137"/>
      <c r="L228" s="31"/>
      <c r="M228" s="139"/>
      <c r="N228" s="140"/>
      <c r="O228" s="140"/>
      <c r="P228" s="140"/>
      <c r="Q228" s="140"/>
      <c r="R228" s="140"/>
      <c r="S228" s="140"/>
      <c r="T228" s="141"/>
      <c r="AT228" s="16" t="s">
        <v>125</v>
      </c>
      <c r="AU228" s="16" t="s">
        <v>85</v>
      </c>
    </row>
    <row r="229" spans="2:65" s="1" customFormat="1" ht="6.95" customHeight="1">
      <c r="B229" s="40"/>
      <c r="C229" s="41"/>
      <c r="D229" s="41"/>
      <c r="E229" s="41"/>
      <c r="F229" s="41"/>
      <c r="G229" s="41"/>
      <c r="H229" s="41"/>
      <c r="I229" s="41"/>
      <c r="J229" s="41"/>
      <c r="K229" s="41"/>
      <c r="L229" s="31"/>
    </row>
  </sheetData>
  <sheetProtection algorithmName="SHA-512" hashValue="Q+HQE9zkQtzhP5pcbPrXVIuwNIjN8A3SMyo0hmyQA/0dSeX2tTeVnJQ10AABUPgN+xNFRkXOtSBpjM6X6v/Azg==" saltValue="KUwXa1fiI9soK8xQNpctEytSRAGxu5yaz0ppjdm7uZ0aGoQcuGR2B2dZkmdpunPaNfGXbuoREypQ2Oyj548DSA==" spinCount="100000" sheet="1" objects="1" scenarios="1" formatColumns="0" formatRows="0" autoFilter="0"/>
  <autoFilter ref="C85:K228" xr:uid="{00000000-0009-0000-0000-000003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300-000000000000}"/>
    <hyperlink ref="F93" r:id="rId2" xr:uid="{00000000-0004-0000-0300-000001000000}"/>
    <hyperlink ref="F95" r:id="rId3" xr:uid="{00000000-0004-0000-0300-000002000000}"/>
    <hyperlink ref="F97" r:id="rId4" xr:uid="{00000000-0004-0000-0300-000003000000}"/>
    <hyperlink ref="F102" r:id="rId5" xr:uid="{00000000-0004-0000-0300-000004000000}"/>
    <hyperlink ref="F107" r:id="rId6" xr:uid="{00000000-0004-0000-0300-000005000000}"/>
    <hyperlink ref="F111" r:id="rId7" xr:uid="{00000000-0004-0000-0300-000006000000}"/>
    <hyperlink ref="F117" r:id="rId8" xr:uid="{00000000-0004-0000-0300-000007000000}"/>
    <hyperlink ref="F123" r:id="rId9" xr:uid="{00000000-0004-0000-0300-000008000000}"/>
    <hyperlink ref="F128" r:id="rId10" xr:uid="{00000000-0004-0000-0300-000009000000}"/>
    <hyperlink ref="F138" r:id="rId11" xr:uid="{00000000-0004-0000-0300-00000A000000}"/>
    <hyperlink ref="F145" r:id="rId12" xr:uid="{00000000-0004-0000-0300-00000B000000}"/>
    <hyperlink ref="F153" r:id="rId13" xr:uid="{00000000-0004-0000-0300-00000C000000}"/>
    <hyperlink ref="F161" r:id="rId14" xr:uid="{00000000-0004-0000-0300-00000D000000}"/>
    <hyperlink ref="F169" r:id="rId15" xr:uid="{00000000-0004-0000-0300-00000E000000}"/>
    <hyperlink ref="F177" r:id="rId16" xr:uid="{00000000-0004-0000-0300-00000F000000}"/>
    <hyperlink ref="F195" r:id="rId17" xr:uid="{00000000-0004-0000-0300-000010000000}"/>
    <hyperlink ref="F210" r:id="rId18" xr:uid="{00000000-0004-0000-0300-000011000000}"/>
    <hyperlink ref="F215" r:id="rId19" xr:uid="{00000000-0004-0000-0300-000012000000}"/>
    <hyperlink ref="F223" r:id="rId20" xr:uid="{00000000-0004-0000-0300-000013000000}"/>
    <hyperlink ref="F225" r:id="rId21" xr:uid="{00000000-0004-0000-0300-00001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1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6" t="s">
        <v>94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95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97" t="str">
        <f>'Rekapitulace stavby'!K6</f>
        <v>Leska, ř.km 2,360 - 2,850, Znojmo, úprava koryta</v>
      </c>
      <c r="F7" s="298"/>
      <c r="G7" s="298"/>
      <c r="H7" s="298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260" t="s">
        <v>452</v>
      </c>
      <c r="F9" s="299"/>
      <c r="G9" s="299"/>
      <c r="H9" s="299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22. 7. 2022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0" t="str">
        <f>'Rekapitulace stavby'!E14</f>
        <v>Vyplň údaj</v>
      </c>
      <c r="F18" s="281"/>
      <c r="G18" s="281"/>
      <c r="H18" s="281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">
        <v>34</v>
      </c>
      <c r="L23" s="31"/>
    </row>
    <row r="24" spans="2:12" s="1" customFormat="1" ht="18" customHeight="1">
      <c r="B24" s="31"/>
      <c r="E24" s="24" t="s">
        <v>35</v>
      </c>
      <c r="I24" s="26" t="s">
        <v>29</v>
      </c>
      <c r="J24" s="24" t="s">
        <v>36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5"/>
      <c r="E27" s="286" t="s">
        <v>19</v>
      </c>
      <c r="F27" s="286"/>
      <c r="G27" s="286"/>
      <c r="H27" s="286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41</v>
      </c>
      <c r="J30" s="62">
        <f>ROUND(J81,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43</v>
      </c>
      <c r="I32" s="34" t="s">
        <v>42</v>
      </c>
      <c r="J32" s="34" t="s">
        <v>44</v>
      </c>
      <c r="L32" s="31"/>
    </row>
    <row r="33" spans="2:12" s="1" customFormat="1" ht="14.45" customHeight="1">
      <c r="B33" s="31"/>
      <c r="D33" s="51" t="s">
        <v>45</v>
      </c>
      <c r="E33" s="26" t="s">
        <v>46</v>
      </c>
      <c r="F33" s="87">
        <f>ROUND((SUM(BE81:BE109)),  2)</f>
        <v>0</v>
      </c>
      <c r="I33" s="88">
        <v>0.21</v>
      </c>
      <c r="J33" s="87">
        <f>ROUND(((SUM(BE81:BE109))*I33),  2)</f>
        <v>0</v>
      </c>
      <c r="L33" s="31"/>
    </row>
    <row r="34" spans="2:12" s="1" customFormat="1" ht="14.45" customHeight="1">
      <c r="B34" s="31"/>
      <c r="E34" s="26" t="s">
        <v>47</v>
      </c>
      <c r="F34" s="87">
        <f>ROUND((SUM(BF81:BF109)),  2)</f>
        <v>0</v>
      </c>
      <c r="I34" s="88">
        <v>0.12</v>
      </c>
      <c r="J34" s="87">
        <f>ROUND(((SUM(BF81:BF109))*I34),  2)</f>
        <v>0</v>
      </c>
      <c r="L34" s="31"/>
    </row>
    <row r="35" spans="2:12" s="1" customFormat="1" ht="14.45" hidden="1" customHeight="1">
      <c r="B35" s="31"/>
      <c r="E35" s="26" t="s">
        <v>48</v>
      </c>
      <c r="F35" s="87">
        <f>ROUND((SUM(BG81:BG109)),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49</v>
      </c>
      <c r="F36" s="87">
        <f>ROUND((SUM(BH81:BH109)),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50</v>
      </c>
      <c r="F37" s="87">
        <f>ROUND((SUM(BI81:BI109)),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51</v>
      </c>
      <c r="E39" s="53"/>
      <c r="F39" s="53"/>
      <c r="G39" s="91" t="s">
        <v>52</v>
      </c>
      <c r="H39" s="92" t="s">
        <v>53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98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97" t="str">
        <f>E7</f>
        <v>Leska, ř.km 2,360 - 2,850, Znojmo, úprava koryta</v>
      </c>
      <c r="F48" s="298"/>
      <c r="G48" s="298"/>
      <c r="H48" s="298"/>
      <c r="L48" s="31"/>
    </row>
    <row r="49" spans="2:47" s="1" customFormat="1" ht="12" customHeight="1">
      <c r="B49" s="31"/>
      <c r="C49" s="26" t="s">
        <v>96</v>
      </c>
      <c r="L49" s="31"/>
    </row>
    <row r="50" spans="2:47" s="1" customFormat="1" ht="16.5" customHeight="1">
      <c r="B50" s="31"/>
      <c r="E50" s="260" t="str">
        <f>E9</f>
        <v>03 - Inventarizace dřevin</v>
      </c>
      <c r="F50" s="299"/>
      <c r="G50" s="299"/>
      <c r="H50" s="299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22. 7. 2022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Povodí Moravy, s.p.</v>
      </c>
      <c r="I54" s="26" t="s">
        <v>33</v>
      </c>
      <c r="J54" s="29" t="str">
        <f>E21</f>
        <v>Ing. Vít Pučálek</v>
      </c>
      <c r="L54" s="31"/>
    </row>
    <row r="55" spans="2:47" s="1" customFormat="1" ht="15.2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>Ing. Vít Pučálek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99</v>
      </c>
      <c r="D57" s="89"/>
      <c r="E57" s="89"/>
      <c r="F57" s="89"/>
      <c r="G57" s="89"/>
      <c r="H57" s="89"/>
      <c r="I57" s="89"/>
      <c r="J57" s="96" t="s">
        <v>100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73</v>
      </c>
      <c r="J59" s="62">
        <f>J81</f>
        <v>0</v>
      </c>
      <c r="L59" s="31"/>
      <c r="AU59" s="16" t="s">
        <v>101</v>
      </c>
    </row>
    <row r="60" spans="2:47" s="8" customFormat="1" ht="24.95" customHeight="1">
      <c r="B60" s="98"/>
      <c r="D60" s="99" t="s">
        <v>206</v>
      </c>
      <c r="E60" s="100"/>
      <c r="F60" s="100"/>
      <c r="G60" s="100"/>
      <c r="H60" s="100"/>
      <c r="I60" s="100"/>
      <c r="J60" s="101">
        <f>J82</f>
        <v>0</v>
      </c>
      <c r="L60" s="98"/>
    </row>
    <row r="61" spans="2:47" s="11" customFormat="1" ht="19.899999999999999" customHeight="1">
      <c r="B61" s="142"/>
      <c r="D61" s="143" t="s">
        <v>207</v>
      </c>
      <c r="E61" s="144"/>
      <c r="F61" s="144"/>
      <c r="G61" s="144"/>
      <c r="H61" s="144"/>
      <c r="I61" s="144"/>
      <c r="J61" s="145">
        <f>J83</f>
        <v>0</v>
      </c>
      <c r="L61" s="142"/>
    </row>
    <row r="62" spans="2:47" s="1" customFormat="1" ht="21.75" customHeight="1">
      <c r="B62" s="31"/>
      <c r="L62" s="31"/>
    </row>
    <row r="63" spans="2:47" s="1" customFormat="1" ht="6.95" customHeight="1"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31"/>
    </row>
    <row r="67" spans="2:20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1"/>
    </row>
    <row r="68" spans="2:20" s="1" customFormat="1" ht="24.95" customHeight="1">
      <c r="B68" s="31"/>
      <c r="C68" s="20" t="s">
        <v>103</v>
      </c>
      <c r="L68" s="31"/>
    </row>
    <row r="69" spans="2:20" s="1" customFormat="1" ht="6.95" customHeight="1">
      <c r="B69" s="31"/>
      <c r="L69" s="31"/>
    </row>
    <row r="70" spans="2:20" s="1" customFormat="1" ht="12" customHeight="1">
      <c r="B70" s="31"/>
      <c r="C70" s="26" t="s">
        <v>16</v>
      </c>
      <c r="L70" s="31"/>
    </row>
    <row r="71" spans="2:20" s="1" customFormat="1" ht="16.5" customHeight="1">
      <c r="B71" s="31"/>
      <c r="E71" s="297" t="str">
        <f>E7</f>
        <v>Leska, ř.km 2,360 - 2,850, Znojmo, úprava koryta</v>
      </c>
      <c r="F71" s="298"/>
      <c r="G71" s="298"/>
      <c r="H71" s="298"/>
      <c r="L71" s="31"/>
    </row>
    <row r="72" spans="2:20" s="1" customFormat="1" ht="12" customHeight="1">
      <c r="B72" s="31"/>
      <c r="C72" s="26" t="s">
        <v>96</v>
      </c>
      <c r="L72" s="31"/>
    </row>
    <row r="73" spans="2:20" s="1" customFormat="1" ht="16.5" customHeight="1">
      <c r="B73" s="31"/>
      <c r="E73" s="260" t="str">
        <f>E9</f>
        <v>03 - Inventarizace dřevin</v>
      </c>
      <c r="F73" s="299"/>
      <c r="G73" s="299"/>
      <c r="H73" s="299"/>
      <c r="L73" s="31"/>
    </row>
    <row r="74" spans="2:20" s="1" customFormat="1" ht="6.95" customHeight="1">
      <c r="B74" s="31"/>
      <c r="L74" s="31"/>
    </row>
    <row r="75" spans="2:20" s="1" customFormat="1" ht="12" customHeight="1">
      <c r="B75" s="31"/>
      <c r="C75" s="26" t="s">
        <v>21</v>
      </c>
      <c r="F75" s="24" t="str">
        <f>F12</f>
        <v xml:space="preserve"> </v>
      </c>
      <c r="I75" s="26" t="s">
        <v>23</v>
      </c>
      <c r="J75" s="48" t="str">
        <f>IF(J12="","",J12)</f>
        <v>22. 7. 2022</v>
      </c>
      <c r="L75" s="31"/>
    </row>
    <row r="76" spans="2:20" s="1" customFormat="1" ht="6.95" customHeight="1">
      <c r="B76" s="31"/>
      <c r="L76" s="31"/>
    </row>
    <row r="77" spans="2:20" s="1" customFormat="1" ht="15.2" customHeight="1">
      <c r="B77" s="31"/>
      <c r="C77" s="26" t="s">
        <v>25</v>
      </c>
      <c r="F77" s="24" t="str">
        <f>E15</f>
        <v>Povodí Moravy, s.p.</v>
      </c>
      <c r="I77" s="26" t="s">
        <v>33</v>
      </c>
      <c r="J77" s="29" t="str">
        <f>E21</f>
        <v>Ing. Vít Pučálek</v>
      </c>
      <c r="L77" s="31"/>
    </row>
    <row r="78" spans="2:20" s="1" customFormat="1" ht="15.2" customHeight="1">
      <c r="B78" s="31"/>
      <c r="C78" s="26" t="s">
        <v>31</v>
      </c>
      <c r="F78" s="24" t="str">
        <f>IF(E18="","",E18)</f>
        <v>Vyplň údaj</v>
      </c>
      <c r="I78" s="26" t="s">
        <v>38</v>
      </c>
      <c r="J78" s="29" t="str">
        <f>E24</f>
        <v>Ing. Vít Pučálek</v>
      </c>
      <c r="L78" s="31"/>
    </row>
    <row r="79" spans="2:20" s="1" customFormat="1" ht="10.35" customHeight="1">
      <c r="B79" s="31"/>
      <c r="L79" s="31"/>
    </row>
    <row r="80" spans="2:20" s="9" customFormat="1" ht="29.25" customHeight="1">
      <c r="B80" s="102"/>
      <c r="C80" s="103" t="s">
        <v>104</v>
      </c>
      <c r="D80" s="104" t="s">
        <v>60</v>
      </c>
      <c r="E80" s="104" t="s">
        <v>56</v>
      </c>
      <c r="F80" s="104" t="s">
        <v>57</v>
      </c>
      <c r="G80" s="104" t="s">
        <v>105</v>
      </c>
      <c r="H80" s="104" t="s">
        <v>106</v>
      </c>
      <c r="I80" s="104" t="s">
        <v>107</v>
      </c>
      <c r="J80" s="105" t="s">
        <v>100</v>
      </c>
      <c r="K80" s="106" t="s">
        <v>108</v>
      </c>
      <c r="L80" s="102"/>
      <c r="M80" s="55" t="s">
        <v>19</v>
      </c>
      <c r="N80" s="56" t="s">
        <v>45</v>
      </c>
      <c r="O80" s="56" t="s">
        <v>109</v>
      </c>
      <c r="P80" s="56" t="s">
        <v>110</v>
      </c>
      <c r="Q80" s="56" t="s">
        <v>111</v>
      </c>
      <c r="R80" s="56" t="s">
        <v>112</v>
      </c>
      <c r="S80" s="56" t="s">
        <v>113</v>
      </c>
      <c r="T80" s="57" t="s">
        <v>114</v>
      </c>
    </row>
    <row r="81" spans="2:65" s="1" customFormat="1" ht="22.9" customHeight="1">
      <c r="B81" s="31"/>
      <c r="C81" s="60" t="s">
        <v>115</v>
      </c>
      <c r="J81" s="107">
        <f>BK81</f>
        <v>0</v>
      </c>
      <c r="L81" s="31"/>
      <c r="M81" s="58"/>
      <c r="N81" s="49"/>
      <c r="O81" s="49"/>
      <c r="P81" s="108">
        <f>P82</f>
        <v>0</v>
      </c>
      <c r="Q81" s="49"/>
      <c r="R81" s="108">
        <f>R82</f>
        <v>0</v>
      </c>
      <c r="S81" s="49"/>
      <c r="T81" s="109">
        <f>T82</f>
        <v>0</v>
      </c>
      <c r="AT81" s="16" t="s">
        <v>74</v>
      </c>
      <c r="AU81" s="16" t="s">
        <v>101</v>
      </c>
      <c r="BK81" s="110">
        <f>BK82</f>
        <v>0</v>
      </c>
    </row>
    <row r="82" spans="2:65" s="10" customFormat="1" ht="25.9" customHeight="1">
      <c r="B82" s="111"/>
      <c r="D82" s="112" t="s">
        <v>74</v>
      </c>
      <c r="E82" s="113" t="s">
        <v>209</v>
      </c>
      <c r="F82" s="113" t="s">
        <v>210</v>
      </c>
      <c r="I82" s="114"/>
      <c r="J82" s="115">
        <f>BK82</f>
        <v>0</v>
      </c>
      <c r="L82" s="111"/>
      <c r="M82" s="116"/>
      <c r="P82" s="117">
        <f>P83</f>
        <v>0</v>
      </c>
      <c r="R82" s="117">
        <f>R83</f>
        <v>0</v>
      </c>
      <c r="T82" s="118">
        <f>T83</f>
        <v>0</v>
      </c>
      <c r="AR82" s="112" t="s">
        <v>83</v>
      </c>
      <c r="AT82" s="119" t="s">
        <v>74</v>
      </c>
      <c r="AU82" s="119" t="s">
        <v>75</v>
      </c>
      <c r="AY82" s="112" t="s">
        <v>118</v>
      </c>
      <c r="BK82" s="120">
        <f>BK83</f>
        <v>0</v>
      </c>
    </row>
    <row r="83" spans="2:65" s="10" customFormat="1" ht="22.9" customHeight="1">
      <c r="B83" s="111"/>
      <c r="D83" s="112" t="s">
        <v>74</v>
      </c>
      <c r="E83" s="146" t="s">
        <v>83</v>
      </c>
      <c r="F83" s="146" t="s">
        <v>211</v>
      </c>
      <c r="I83" s="114"/>
      <c r="J83" s="147">
        <f>BK83</f>
        <v>0</v>
      </c>
      <c r="L83" s="111"/>
      <c r="M83" s="116"/>
      <c r="P83" s="117">
        <f>SUM(P84:P109)</f>
        <v>0</v>
      </c>
      <c r="R83" s="117">
        <f>SUM(R84:R109)</f>
        <v>0</v>
      </c>
      <c r="T83" s="118">
        <f>SUM(T84:T109)</f>
        <v>0</v>
      </c>
      <c r="AR83" s="112" t="s">
        <v>83</v>
      </c>
      <c r="AT83" s="119" t="s">
        <v>74</v>
      </c>
      <c r="AU83" s="119" t="s">
        <v>83</v>
      </c>
      <c r="AY83" s="112" t="s">
        <v>118</v>
      </c>
      <c r="BK83" s="120">
        <f>SUM(BK84:BK109)</f>
        <v>0</v>
      </c>
    </row>
    <row r="84" spans="2:65" s="1" customFormat="1" ht="24.2" customHeight="1">
      <c r="B84" s="31"/>
      <c r="C84" s="121" t="s">
        <v>83</v>
      </c>
      <c r="D84" s="121" t="s">
        <v>119</v>
      </c>
      <c r="E84" s="122" t="s">
        <v>453</v>
      </c>
      <c r="F84" s="123" t="s">
        <v>454</v>
      </c>
      <c r="G84" s="124" t="s">
        <v>390</v>
      </c>
      <c r="H84" s="125">
        <v>1</v>
      </c>
      <c r="I84" s="126"/>
      <c r="J84" s="127">
        <f>ROUND(I84*H84,2)</f>
        <v>0</v>
      </c>
      <c r="K84" s="128"/>
      <c r="L84" s="31"/>
      <c r="M84" s="129" t="s">
        <v>19</v>
      </c>
      <c r="N84" s="130" t="s">
        <v>46</v>
      </c>
      <c r="P84" s="131">
        <f>O84*H84</f>
        <v>0</v>
      </c>
      <c r="Q84" s="131">
        <v>0</v>
      </c>
      <c r="R84" s="131">
        <f>Q84*H84</f>
        <v>0</v>
      </c>
      <c r="S84" s="131">
        <v>0</v>
      </c>
      <c r="T84" s="132">
        <f>S84*H84</f>
        <v>0</v>
      </c>
      <c r="AR84" s="133" t="s">
        <v>123</v>
      </c>
      <c r="AT84" s="133" t="s">
        <v>119</v>
      </c>
      <c r="AU84" s="133" t="s">
        <v>85</v>
      </c>
      <c r="AY84" s="16" t="s">
        <v>118</v>
      </c>
      <c r="BE84" s="134">
        <f>IF(N84="základní",J84,0)</f>
        <v>0</v>
      </c>
      <c r="BF84" s="134">
        <f>IF(N84="snížená",J84,0)</f>
        <v>0</v>
      </c>
      <c r="BG84" s="134">
        <f>IF(N84="zákl. přenesená",J84,0)</f>
        <v>0</v>
      </c>
      <c r="BH84" s="134">
        <f>IF(N84="sníž. přenesená",J84,0)</f>
        <v>0</v>
      </c>
      <c r="BI84" s="134">
        <f>IF(N84="nulová",J84,0)</f>
        <v>0</v>
      </c>
      <c r="BJ84" s="16" t="s">
        <v>83</v>
      </c>
      <c r="BK84" s="134">
        <f>ROUND(I84*H84,2)</f>
        <v>0</v>
      </c>
      <c r="BL84" s="16" t="s">
        <v>123</v>
      </c>
      <c r="BM84" s="133" t="s">
        <v>455</v>
      </c>
    </row>
    <row r="85" spans="2:65" s="1" customFormat="1" ht="11.25">
      <c r="B85" s="31"/>
      <c r="D85" s="148" t="s">
        <v>216</v>
      </c>
      <c r="F85" s="149" t="s">
        <v>456</v>
      </c>
      <c r="I85" s="137"/>
      <c r="L85" s="31"/>
      <c r="M85" s="138"/>
      <c r="T85" s="52"/>
      <c r="AT85" s="16" t="s">
        <v>216</v>
      </c>
      <c r="AU85" s="16" t="s">
        <v>85</v>
      </c>
    </row>
    <row r="86" spans="2:65" s="12" customFormat="1" ht="11.25">
      <c r="B86" s="150"/>
      <c r="D86" s="135" t="s">
        <v>218</v>
      </c>
      <c r="E86" s="151" t="s">
        <v>19</v>
      </c>
      <c r="F86" s="152" t="s">
        <v>457</v>
      </c>
      <c r="H86" s="153">
        <v>1</v>
      </c>
      <c r="I86" s="154"/>
      <c r="L86" s="150"/>
      <c r="M86" s="155"/>
      <c r="T86" s="156"/>
      <c r="AT86" s="151" t="s">
        <v>218</v>
      </c>
      <c r="AU86" s="151" t="s">
        <v>85</v>
      </c>
      <c r="AV86" s="12" t="s">
        <v>85</v>
      </c>
      <c r="AW86" s="12" t="s">
        <v>37</v>
      </c>
      <c r="AX86" s="12" t="s">
        <v>75</v>
      </c>
      <c r="AY86" s="151" t="s">
        <v>118</v>
      </c>
    </row>
    <row r="87" spans="2:65" s="13" customFormat="1" ht="11.25">
      <c r="B87" s="157"/>
      <c r="D87" s="135" t="s">
        <v>218</v>
      </c>
      <c r="E87" s="158" t="s">
        <v>19</v>
      </c>
      <c r="F87" s="159" t="s">
        <v>220</v>
      </c>
      <c r="H87" s="160">
        <v>1</v>
      </c>
      <c r="I87" s="161"/>
      <c r="L87" s="157"/>
      <c r="M87" s="162"/>
      <c r="T87" s="163"/>
      <c r="AT87" s="158" t="s">
        <v>218</v>
      </c>
      <c r="AU87" s="158" t="s">
        <v>85</v>
      </c>
      <c r="AV87" s="13" t="s">
        <v>123</v>
      </c>
      <c r="AW87" s="13" t="s">
        <v>37</v>
      </c>
      <c r="AX87" s="13" t="s">
        <v>83</v>
      </c>
      <c r="AY87" s="158" t="s">
        <v>118</v>
      </c>
    </row>
    <row r="88" spans="2:65" s="1" customFormat="1" ht="24.2" customHeight="1">
      <c r="B88" s="31"/>
      <c r="C88" s="121" t="s">
        <v>85</v>
      </c>
      <c r="D88" s="121" t="s">
        <v>119</v>
      </c>
      <c r="E88" s="122" t="s">
        <v>458</v>
      </c>
      <c r="F88" s="123" t="s">
        <v>459</v>
      </c>
      <c r="G88" s="124" t="s">
        <v>390</v>
      </c>
      <c r="H88" s="125">
        <v>11</v>
      </c>
      <c r="I88" s="126"/>
      <c r="J88" s="127">
        <f>ROUND(I88*H88,2)</f>
        <v>0</v>
      </c>
      <c r="K88" s="128"/>
      <c r="L88" s="31"/>
      <c r="M88" s="129" t="s">
        <v>19</v>
      </c>
      <c r="N88" s="130" t="s">
        <v>46</v>
      </c>
      <c r="P88" s="131">
        <f>O88*H88</f>
        <v>0</v>
      </c>
      <c r="Q88" s="131">
        <v>0</v>
      </c>
      <c r="R88" s="131">
        <f>Q88*H88</f>
        <v>0</v>
      </c>
      <c r="S88" s="131">
        <v>0</v>
      </c>
      <c r="T88" s="132">
        <f>S88*H88</f>
        <v>0</v>
      </c>
      <c r="AR88" s="133" t="s">
        <v>123</v>
      </c>
      <c r="AT88" s="133" t="s">
        <v>119</v>
      </c>
      <c r="AU88" s="133" t="s">
        <v>85</v>
      </c>
      <c r="AY88" s="16" t="s">
        <v>118</v>
      </c>
      <c r="BE88" s="134">
        <f>IF(N88="základní",J88,0)</f>
        <v>0</v>
      </c>
      <c r="BF88" s="134">
        <f>IF(N88="snížená",J88,0)</f>
        <v>0</v>
      </c>
      <c r="BG88" s="134">
        <f>IF(N88="zákl. přenesená",J88,0)</f>
        <v>0</v>
      </c>
      <c r="BH88" s="134">
        <f>IF(N88="sníž. přenesená",J88,0)</f>
        <v>0</v>
      </c>
      <c r="BI88" s="134">
        <f>IF(N88="nulová",J88,0)</f>
        <v>0</v>
      </c>
      <c r="BJ88" s="16" t="s">
        <v>83</v>
      </c>
      <c r="BK88" s="134">
        <f>ROUND(I88*H88,2)</f>
        <v>0</v>
      </c>
      <c r="BL88" s="16" t="s">
        <v>123</v>
      </c>
      <c r="BM88" s="133" t="s">
        <v>460</v>
      </c>
    </row>
    <row r="89" spans="2:65" s="1" customFormat="1" ht="11.25">
      <c r="B89" s="31"/>
      <c r="D89" s="148" t="s">
        <v>216</v>
      </c>
      <c r="F89" s="149" t="s">
        <v>461</v>
      </c>
      <c r="I89" s="137"/>
      <c r="L89" s="31"/>
      <c r="M89" s="138"/>
      <c r="T89" s="52"/>
      <c r="AT89" s="16" t="s">
        <v>216</v>
      </c>
      <c r="AU89" s="16" t="s">
        <v>85</v>
      </c>
    </row>
    <row r="90" spans="2:65" s="12" customFormat="1" ht="22.5">
      <c r="B90" s="150"/>
      <c r="D90" s="135" t="s">
        <v>218</v>
      </c>
      <c r="E90" s="151" t="s">
        <v>19</v>
      </c>
      <c r="F90" s="152" t="s">
        <v>462</v>
      </c>
      <c r="H90" s="153">
        <v>11</v>
      </c>
      <c r="I90" s="154"/>
      <c r="L90" s="150"/>
      <c r="M90" s="155"/>
      <c r="T90" s="156"/>
      <c r="AT90" s="151" t="s">
        <v>218</v>
      </c>
      <c r="AU90" s="151" t="s">
        <v>85</v>
      </c>
      <c r="AV90" s="12" t="s">
        <v>85</v>
      </c>
      <c r="AW90" s="12" t="s">
        <v>37</v>
      </c>
      <c r="AX90" s="12" t="s">
        <v>75</v>
      </c>
      <c r="AY90" s="151" t="s">
        <v>118</v>
      </c>
    </row>
    <row r="91" spans="2:65" s="13" customFormat="1" ht="11.25">
      <c r="B91" s="157"/>
      <c r="D91" s="135" t="s">
        <v>218</v>
      </c>
      <c r="E91" s="158" t="s">
        <v>19</v>
      </c>
      <c r="F91" s="159" t="s">
        <v>220</v>
      </c>
      <c r="H91" s="160">
        <v>11</v>
      </c>
      <c r="I91" s="161"/>
      <c r="L91" s="157"/>
      <c r="M91" s="162"/>
      <c r="T91" s="163"/>
      <c r="AT91" s="158" t="s">
        <v>218</v>
      </c>
      <c r="AU91" s="158" t="s">
        <v>85</v>
      </c>
      <c r="AV91" s="13" t="s">
        <v>123</v>
      </c>
      <c r="AW91" s="13" t="s">
        <v>37</v>
      </c>
      <c r="AX91" s="13" t="s">
        <v>83</v>
      </c>
      <c r="AY91" s="158" t="s">
        <v>118</v>
      </c>
    </row>
    <row r="92" spans="2:65" s="1" customFormat="1" ht="24.2" customHeight="1">
      <c r="B92" s="31"/>
      <c r="C92" s="121" t="s">
        <v>131</v>
      </c>
      <c r="D92" s="121" t="s">
        <v>119</v>
      </c>
      <c r="E92" s="122" t="s">
        <v>463</v>
      </c>
      <c r="F92" s="123" t="s">
        <v>464</v>
      </c>
      <c r="G92" s="124" t="s">
        <v>390</v>
      </c>
      <c r="H92" s="125">
        <v>4</v>
      </c>
      <c r="I92" s="126"/>
      <c r="J92" s="127">
        <f>ROUND(I92*H92,2)</f>
        <v>0</v>
      </c>
      <c r="K92" s="128"/>
      <c r="L92" s="31"/>
      <c r="M92" s="129" t="s">
        <v>19</v>
      </c>
      <c r="N92" s="130" t="s">
        <v>46</v>
      </c>
      <c r="P92" s="131">
        <f>O92*H92</f>
        <v>0</v>
      </c>
      <c r="Q92" s="131">
        <v>0</v>
      </c>
      <c r="R92" s="131">
        <f>Q92*H92</f>
        <v>0</v>
      </c>
      <c r="S92" s="131">
        <v>0</v>
      </c>
      <c r="T92" s="132">
        <f>S92*H92</f>
        <v>0</v>
      </c>
      <c r="AR92" s="133" t="s">
        <v>123</v>
      </c>
      <c r="AT92" s="133" t="s">
        <v>119</v>
      </c>
      <c r="AU92" s="133" t="s">
        <v>85</v>
      </c>
      <c r="AY92" s="16" t="s">
        <v>118</v>
      </c>
      <c r="BE92" s="134">
        <f>IF(N92="základní",J92,0)</f>
        <v>0</v>
      </c>
      <c r="BF92" s="134">
        <f>IF(N92="snížená",J92,0)</f>
        <v>0</v>
      </c>
      <c r="BG92" s="134">
        <f>IF(N92="zákl. přenesená",J92,0)</f>
        <v>0</v>
      </c>
      <c r="BH92" s="134">
        <f>IF(N92="sníž. přenesená",J92,0)</f>
        <v>0</v>
      </c>
      <c r="BI92" s="134">
        <f>IF(N92="nulová",J92,0)</f>
        <v>0</v>
      </c>
      <c r="BJ92" s="16" t="s">
        <v>83</v>
      </c>
      <c r="BK92" s="134">
        <f>ROUND(I92*H92,2)</f>
        <v>0</v>
      </c>
      <c r="BL92" s="16" t="s">
        <v>123</v>
      </c>
      <c r="BM92" s="133" t="s">
        <v>465</v>
      </c>
    </row>
    <row r="93" spans="2:65" s="1" customFormat="1" ht="11.25">
      <c r="B93" s="31"/>
      <c r="D93" s="148" t="s">
        <v>216</v>
      </c>
      <c r="F93" s="149" t="s">
        <v>466</v>
      </c>
      <c r="I93" s="137"/>
      <c r="L93" s="31"/>
      <c r="M93" s="138"/>
      <c r="T93" s="52"/>
      <c r="AT93" s="16" t="s">
        <v>216</v>
      </c>
      <c r="AU93" s="16" t="s">
        <v>85</v>
      </c>
    </row>
    <row r="94" spans="2:65" s="12" customFormat="1" ht="11.25">
      <c r="B94" s="150"/>
      <c r="D94" s="135" t="s">
        <v>218</v>
      </c>
      <c r="E94" s="151" t="s">
        <v>19</v>
      </c>
      <c r="F94" s="152" t="s">
        <v>467</v>
      </c>
      <c r="H94" s="153">
        <v>4</v>
      </c>
      <c r="I94" s="154"/>
      <c r="L94" s="150"/>
      <c r="M94" s="155"/>
      <c r="T94" s="156"/>
      <c r="AT94" s="151" t="s">
        <v>218</v>
      </c>
      <c r="AU94" s="151" t="s">
        <v>85</v>
      </c>
      <c r="AV94" s="12" t="s">
        <v>85</v>
      </c>
      <c r="AW94" s="12" t="s">
        <v>37</v>
      </c>
      <c r="AX94" s="12" t="s">
        <v>75</v>
      </c>
      <c r="AY94" s="151" t="s">
        <v>118</v>
      </c>
    </row>
    <row r="95" spans="2:65" s="13" customFormat="1" ht="11.25">
      <c r="B95" s="157"/>
      <c r="D95" s="135" t="s">
        <v>218</v>
      </c>
      <c r="E95" s="158" t="s">
        <v>19</v>
      </c>
      <c r="F95" s="159" t="s">
        <v>220</v>
      </c>
      <c r="H95" s="160">
        <v>4</v>
      </c>
      <c r="I95" s="161"/>
      <c r="L95" s="157"/>
      <c r="M95" s="162"/>
      <c r="T95" s="163"/>
      <c r="AT95" s="158" t="s">
        <v>218</v>
      </c>
      <c r="AU95" s="158" t="s">
        <v>85</v>
      </c>
      <c r="AV95" s="13" t="s">
        <v>123</v>
      </c>
      <c r="AW95" s="13" t="s">
        <v>37</v>
      </c>
      <c r="AX95" s="13" t="s">
        <v>83</v>
      </c>
      <c r="AY95" s="158" t="s">
        <v>118</v>
      </c>
    </row>
    <row r="96" spans="2:65" s="1" customFormat="1" ht="24.2" customHeight="1">
      <c r="B96" s="31"/>
      <c r="C96" s="121" t="s">
        <v>123</v>
      </c>
      <c r="D96" s="121" t="s">
        <v>119</v>
      </c>
      <c r="E96" s="122" t="s">
        <v>468</v>
      </c>
      <c r="F96" s="123" t="s">
        <v>469</v>
      </c>
      <c r="G96" s="124" t="s">
        <v>390</v>
      </c>
      <c r="H96" s="125">
        <v>3</v>
      </c>
      <c r="I96" s="126"/>
      <c r="J96" s="127">
        <f>ROUND(I96*H96,2)</f>
        <v>0</v>
      </c>
      <c r="K96" s="128"/>
      <c r="L96" s="31"/>
      <c r="M96" s="129" t="s">
        <v>19</v>
      </c>
      <c r="N96" s="130" t="s">
        <v>46</v>
      </c>
      <c r="P96" s="131">
        <f>O96*H96</f>
        <v>0</v>
      </c>
      <c r="Q96" s="131">
        <v>0</v>
      </c>
      <c r="R96" s="131">
        <f>Q96*H96</f>
        <v>0</v>
      </c>
      <c r="S96" s="131">
        <v>0</v>
      </c>
      <c r="T96" s="132">
        <f>S96*H96</f>
        <v>0</v>
      </c>
      <c r="AR96" s="133" t="s">
        <v>123</v>
      </c>
      <c r="AT96" s="133" t="s">
        <v>119</v>
      </c>
      <c r="AU96" s="133" t="s">
        <v>85</v>
      </c>
      <c r="AY96" s="16" t="s">
        <v>118</v>
      </c>
      <c r="BE96" s="134">
        <f>IF(N96="základní",J96,0)</f>
        <v>0</v>
      </c>
      <c r="BF96" s="134">
        <f>IF(N96="snížená",J96,0)</f>
        <v>0</v>
      </c>
      <c r="BG96" s="134">
        <f>IF(N96="zákl. přenesená",J96,0)</f>
        <v>0</v>
      </c>
      <c r="BH96" s="134">
        <f>IF(N96="sníž. přenesená",J96,0)</f>
        <v>0</v>
      </c>
      <c r="BI96" s="134">
        <f>IF(N96="nulová",J96,0)</f>
        <v>0</v>
      </c>
      <c r="BJ96" s="16" t="s">
        <v>83</v>
      </c>
      <c r="BK96" s="134">
        <f>ROUND(I96*H96,2)</f>
        <v>0</v>
      </c>
      <c r="BL96" s="16" t="s">
        <v>123</v>
      </c>
      <c r="BM96" s="133" t="s">
        <v>470</v>
      </c>
    </row>
    <row r="97" spans="2:65" s="1" customFormat="1" ht="11.25">
      <c r="B97" s="31"/>
      <c r="D97" s="148" t="s">
        <v>216</v>
      </c>
      <c r="F97" s="149" t="s">
        <v>471</v>
      </c>
      <c r="I97" s="137"/>
      <c r="L97" s="31"/>
      <c r="M97" s="138"/>
      <c r="T97" s="52"/>
      <c r="AT97" s="16" t="s">
        <v>216</v>
      </c>
      <c r="AU97" s="16" t="s">
        <v>85</v>
      </c>
    </row>
    <row r="98" spans="2:65" s="12" customFormat="1" ht="11.25">
      <c r="B98" s="150"/>
      <c r="D98" s="135" t="s">
        <v>218</v>
      </c>
      <c r="E98" s="151" t="s">
        <v>19</v>
      </c>
      <c r="F98" s="152" t="s">
        <v>472</v>
      </c>
      <c r="H98" s="153">
        <v>3</v>
      </c>
      <c r="I98" s="154"/>
      <c r="L98" s="150"/>
      <c r="M98" s="155"/>
      <c r="T98" s="156"/>
      <c r="AT98" s="151" t="s">
        <v>218</v>
      </c>
      <c r="AU98" s="151" t="s">
        <v>85</v>
      </c>
      <c r="AV98" s="12" t="s">
        <v>85</v>
      </c>
      <c r="AW98" s="12" t="s">
        <v>37</v>
      </c>
      <c r="AX98" s="12" t="s">
        <v>75</v>
      </c>
      <c r="AY98" s="151" t="s">
        <v>118</v>
      </c>
    </row>
    <row r="99" spans="2:65" s="13" customFormat="1" ht="11.25">
      <c r="B99" s="157"/>
      <c r="D99" s="135" t="s">
        <v>218</v>
      </c>
      <c r="E99" s="158" t="s">
        <v>19</v>
      </c>
      <c r="F99" s="159" t="s">
        <v>220</v>
      </c>
      <c r="H99" s="160">
        <v>3</v>
      </c>
      <c r="I99" s="161"/>
      <c r="L99" s="157"/>
      <c r="M99" s="162"/>
      <c r="T99" s="163"/>
      <c r="AT99" s="158" t="s">
        <v>218</v>
      </c>
      <c r="AU99" s="158" t="s">
        <v>85</v>
      </c>
      <c r="AV99" s="13" t="s">
        <v>123</v>
      </c>
      <c r="AW99" s="13" t="s">
        <v>37</v>
      </c>
      <c r="AX99" s="13" t="s">
        <v>83</v>
      </c>
      <c r="AY99" s="158" t="s">
        <v>118</v>
      </c>
    </row>
    <row r="100" spans="2:65" s="1" customFormat="1" ht="33" customHeight="1">
      <c r="B100" s="31"/>
      <c r="C100" s="121" t="s">
        <v>117</v>
      </c>
      <c r="D100" s="121" t="s">
        <v>119</v>
      </c>
      <c r="E100" s="122" t="s">
        <v>473</v>
      </c>
      <c r="F100" s="123" t="s">
        <v>474</v>
      </c>
      <c r="G100" s="124" t="s">
        <v>390</v>
      </c>
      <c r="H100" s="125">
        <v>1</v>
      </c>
      <c r="I100" s="126"/>
      <c r="J100" s="127">
        <f>ROUND(I100*H100,2)</f>
        <v>0</v>
      </c>
      <c r="K100" s="128"/>
      <c r="L100" s="31"/>
      <c r="M100" s="129" t="s">
        <v>19</v>
      </c>
      <c r="N100" s="130" t="s">
        <v>46</v>
      </c>
      <c r="P100" s="131">
        <f>O100*H100</f>
        <v>0</v>
      </c>
      <c r="Q100" s="131">
        <v>0</v>
      </c>
      <c r="R100" s="131">
        <f>Q100*H100</f>
        <v>0</v>
      </c>
      <c r="S100" s="131">
        <v>0</v>
      </c>
      <c r="T100" s="132">
        <f>S100*H100</f>
        <v>0</v>
      </c>
      <c r="AR100" s="133" t="s">
        <v>123</v>
      </c>
      <c r="AT100" s="133" t="s">
        <v>119</v>
      </c>
      <c r="AU100" s="133" t="s">
        <v>85</v>
      </c>
      <c r="AY100" s="16" t="s">
        <v>118</v>
      </c>
      <c r="BE100" s="134">
        <f>IF(N100="základní",J100,0)</f>
        <v>0</v>
      </c>
      <c r="BF100" s="134">
        <f>IF(N100="snížená",J100,0)</f>
        <v>0</v>
      </c>
      <c r="BG100" s="134">
        <f>IF(N100="zákl. přenesená",J100,0)</f>
        <v>0</v>
      </c>
      <c r="BH100" s="134">
        <f>IF(N100="sníž. přenesená",J100,0)</f>
        <v>0</v>
      </c>
      <c r="BI100" s="134">
        <f>IF(N100="nulová",J100,0)</f>
        <v>0</v>
      </c>
      <c r="BJ100" s="16" t="s">
        <v>83</v>
      </c>
      <c r="BK100" s="134">
        <f>ROUND(I100*H100,2)</f>
        <v>0</v>
      </c>
      <c r="BL100" s="16" t="s">
        <v>123</v>
      </c>
      <c r="BM100" s="133" t="s">
        <v>475</v>
      </c>
    </row>
    <row r="101" spans="2:65" s="1" customFormat="1" ht="11.25">
      <c r="B101" s="31"/>
      <c r="D101" s="148" t="s">
        <v>216</v>
      </c>
      <c r="F101" s="149" t="s">
        <v>476</v>
      </c>
      <c r="I101" s="137"/>
      <c r="L101" s="31"/>
      <c r="M101" s="138"/>
      <c r="T101" s="52"/>
      <c r="AT101" s="16" t="s">
        <v>216</v>
      </c>
      <c r="AU101" s="16" t="s">
        <v>85</v>
      </c>
    </row>
    <row r="102" spans="2:65" s="12" customFormat="1" ht="11.25">
      <c r="B102" s="150"/>
      <c r="D102" s="135" t="s">
        <v>218</v>
      </c>
      <c r="E102" s="151" t="s">
        <v>19</v>
      </c>
      <c r="F102" s="152" t="s">
        <v>477</v>
      </c>
      <c r="H102" s="153">
        <v>1</v>
      </c>
      <c r="I102" s="154"/>
      <c r="L102" s="150"/>
      <c r="M102" s="155"/>
      <c r="T102" s="156"/>
      <c r="AT102" s="151" t="s">
        <v>218</v>
      </c>
      <c r="AU102" s="151" t="s">
        <v>85</v>
      </c>
      <c r="AV102" s="12" t="s">
        <v>85</v>
      </c>
      <c r="AW102" s="12" t="s">
        <v>37</v>
      </c>
      <c r="AX102" s="12" t="s">
        <v>75</v>
      </c>
      <c r="AY102" s="151" t="s">
        <v>118</v>
      </c>
    </row>
    <row r="103" spans="2:65" s="13" customFormat="1" ht="11.25">
      <c r="B103" s="157"/>
      <c r="D103" s="135" t="s">
        <v>218</v>
      </c>
      <c r="E103" s="158" t="s">
        <v>19</v>
      </c>
      <c r="F103" s="159" t="s">
        <v>220</v>
      </c>
      <c r="H103" s="160">
        <v>1</v>
      </c>
      <c r="I103" s="161"/>
      <c r="L103" s="157"/>
      <c r="M103" s="162"/>
      <c r="T103" s="163"/>
      <c r="AT103" s="158" t="s">
        <v>218</v>
      </c>
      <c r="AU103" s="158" t="s">
        <v>85</v>
      </c>
      <c r="AV103" s="13" t="s">
        <v>123</v>
      </c>
      <c r="AW103" s="13" t="s">
        <v>37</v>
      </c>
      <c r="AX103" s="13" t="s">
        <v>83</v>
      </c>
      <c r="AY103" s="158" t="s">
        <v>118</v>
      </c>
    </row>
    <row r="104" spans="2:65" s="1" customFormat="1" ht="33" customHeight="1">
      <c r="B104" s="31"/>
      <c r="C104" s="121" t="s">
        <v>144</v>
      </c>
      <c r="D104" s="121" t="s">
        <v>119</v>
      </c>
      <c r="E104" s="122" t="s">
        <v>478</v>
      </c>
      <c r="F104" s="123" t="s">
        <v>479</v>
      </c>
      <c r="G104" s="124" t="s">
        <v>122</v>
      </c>
      <c r="H104" s="125">
        <v>1</v>
      </c>
      <c r="I104" s="126"/>
      <c r="J104" s="127">
        <f>ROUND(I104*H104,2)</f>
        <v>0</v>
      </c>
      <c r="K104" s="128"/>
      <c r="L104" s="31"/>
      <c r="M104" s="129" t="s">
        <v>19</v>
      </c>
      <c r="N104" s="130" t="s">
        <v>46</v>
      </c>
      <c r="P104" s="131">
        <f>O104*H104</f>
        <v>0</v>
      </c>
      <c r="Q104" s="131">
        <v>0</v>
      </c>
      <c r="R104" s="131">
        <f>Q104*H104</f>
        <v>0</v>
      </c>
      <c r="S104" s="131">
        <v>0</v>
      </c>
      <c r="T104" s="132">
        <f>S104*H104</f>
        <v>0</v>
      </c>
      <c r="AR104" s="133" t="s">
        <v>123</v>
      </c>
      <c r="AT104" s="133" t="s">
        <v>119</v>
      </c>
      <c r="AU104" s="133" t="s">
        <v>85</v>
      </c>
      <c r="AY104" s="16" t="s">
        <v>118</v>
      </c>
      <c r="BE104" s="134">
        <f>IF(N104="základní",J104,0)</f>
        <v>0</v>
      </c>
      <c r="BF104" s="134">
        <f>IF(N104="snížená",J104,0)</f>
        <v>0</v>
      </c>
      <c r="BG104" s="134">
        <f>IF(N104="zákl. přenesená",J104,0)</f>
        <v>0</v>
      </c>
      <c r="BH104" s="134">
        <f>IF(N104="sníž. přenesená",J104,0)</f>
        <v>0</v>
      </c>
      <c r="BI104" s="134">
        <f>IF(N104="nulová",J104,0)</f>
        <v>0</v>
      </c>
      <c r="BJ104" s="16" t="s">
        <v>83</v>
      </c>
      <c r="BK104" s="134">
        <f>ROUND(I104*H104,2)</f>
        <v>0</v>
      </c>
      <c r="BL104" s="16" t="s">
        <v>123</v>
      </c>
      <c r="BM104" s="133" t="s">
        <v>480</v>
      </c>
    </row>
    <row r="105" spans="2:65" s="1" customFormat="1" ht="39">
      <c r="B105" s="31"/>
      <c r="D105" s="135" t="s">
        <v>125</v>
      </c>
      <c r="F105" s="136" t="s">
        <v>481</v>
      </c>
      <c r="I105" s="137"/>
      <c r="L105" s="31"/>
      <c r="M105" s="138"/>
      <c r="T105" s="52"/>
      <c r="AT105" s="16" t="s">
        <v>125</v>
      </c>
      <c r="AU105" s="16" t="s">
        <v>85</v>
      </c>
    </row>
    <row r="106" spans="2:65" s="1" customFormat="1" ht="24.2" customHeight="1">
      <c r="B106" s="31"/>
      <c r="C106" s="121" t="s">
        <v>149</v>
      </c>
      <c r="D106" s="121" t="s">
        <v>119</v>
      </c>
      <c r="E106" s="122" t="s">
        <v>482</v>
      </c>
      <c r="F106" s="123" t="s">
        <v>483</v>
      </c>
      <c r="G106" s="124" t="s">
        <v>122</v>
      </c>
      <c r="H106" s="125">
        <v>1</v>
      </c>
      <c r="I106" s="126"/>
      <c r="J106" s="127">
        <f>ROUND(I106*H106,2)</f>
        <v>0</v>
      </c>
      <c r="K106" s="128"/>
      <c r="L106" s="31"/>
      <c r="M106" s="129" t="s">
        <v>19</v>
      </c>
      <c r="N106" s="130" t="s">
        <v>46</v>
      </c>
      <c r="P106" s="131">
        <f>O106*H106</f>
        <v>0</v>
      </c>
      <c r="Q106" s="131">
        <v>0</v>
      </c>
      <c r="R106" s="131">
        <f>Q106*H106</f>
        <v>0</v>
      </c>
      <c r="S106" s="131">
        <v>0</v>
      </c>
      <c r="T106" s="132">
        <f>S106*H106</f>
        <v>0</v>
      </c>
      <c r="AR106" s="133" t="s">
        <v>123</v>
      </c>
      <c r="AT106" s="133" t="s">
        <v>119</v>
      </c>
      <c r="AU106" s="133" t="s">
        <v>85</v>
      </c>
      <c r="AY106" s="16" t="s">
        <v>118</v>
      </c>
      <c r="BE106" s="134">
        <f>IF(N106="základní",J106,0)</f>
        <v>0</v>
      </c>
      <c r="BF106" s="134">
        <f>IF(N106="snížená",J106,0)</f>
        <v>0</v>
      </c>
      <c r="BG106" s="134">
        <f>IF(N106="zákl. přenesená",J106,0)</f>
        <v>0</v>
      </c>
      <c r="BH106" s="134">
        <f>IF(N106="sníž. přenesená",J106,0)</f>
        <v>0</v>
      </c>
      <c r="BI106" s="134">
        <f>IF(N106="nulová",J106,0)</f>
        <v>0</v>
      </c>
      <c r="BJ106" s="16" t="s">
        <v>83</v>
      </c>
      <c r="BK106" s="134">
        <f>ROUND(I106*H106,2)</f>
        <v>0</v>
      </c>
      <c r="BL106" s="16" t="s">
        <v>123</v>
      </c>
      <c r="BM106" s="133" t="s">
        <v>484</v>
      </c>
    </row>
    <row r="107" spans="2:65" s="1" customFormat="1" ht="48.75">
      <c r="B107" s="31"/>
      <c r="D107" s="135" t="s">
        <v>125</v>
      </c>
      <c r="F107" s="136" t="s">
        <v>485</v>
      </c>
      <c r="I107" s="137"/>
      <c r="L107" s="31"/>
      <c r="M107" s="138"/>
      <c r="T107" s="52"/>
      <c r="AT107" s="16" t="s">
        <v>125</v>
      </c>
      <c r="AU107" s="16" t="s">
        <v>85</v>
      </c>
    </row>
    <row r="108" spans="2:65" s="1" customFormat="1" ht="16.5" customHeight="1">
      <c r="B108" s="31"/>
      <c r="C108" s="121" t="s">
        <v>154</v>
      </c>
      <c r="D108" s="121" t="s">
        <v>119</v>
      </c>
      <c r="E108" s="122" t="s">
        <v>486</v>
      </c>
      <c r="F108" s="123" t="s">
        <v>487</v>
      </c>
      <c r="G108" s="124" t="s">
        <v>122</v>
      </c>
      <c r="H108" s="125">
        <v>1</v>
      </c>
      <c r="I108" s="126"/>
      <c r="J108" s="127">
        <f>ROUND(I108*H108,2)</f>
        <v>0</v>
      </c>
      <c r="K108" s="128"/>
      <c r="L108" s="31"/>
      <c r="M108" s="129" t="s">
        <v>19</v>
      </c>
      <c r="N108" s="130" t="s">
        <v>46</v>
      </c>
      <c r="P108" s="131">
        <f>O108*H108</f>
        <v>0</v>
      </c>
      <c r="Q108" s="131">
        <v>0</v>
      </c>
      <c r="R108" s="131">
        <f>Q108*H108</f>
        <v>0</v>
      </c>
      <c r="S108" s="131">
        <v>0</v>
      </c>
      <c r="T108" s="132">
        <f>S108*H108</f>
        <v>0</v>
      </c>
      <c r="AR108" s="133" t="s">
        <v>123</v>
      </c>
      <c r="AT108" s="133" t="s">
        <v>119</v>
      </c>
      <c r="AU108" s="133" t="s">
        <v>85</v>
      </c>
      <c r="AY108" s="16" t="s">
        <v>118</v>
      </c>
      <c r="BE108" s="134">
        <f>IF(N108="základní",J108,0)</f>
        <v>0</v>
      </c>
      <c r="BF108" s="134">
        <f>IF(N108="snížená",J108,0)</f>
        <v>0</v>
      </c>
      <c r="BG108" s="134">
        <f>IF(N108="zákl. přenesená",J108,0)</f>
        <v>0</v>
      </c>
      <c r="BH108" s="134">
        <f>IF(N108="sníž. přenesená",J108,0)</f>
        <v>0</v>
      </c>
      <c r="BI108" s="134">
        <f>IF(N108="nulová",J108,0)</f>
        <v>0</v>
      </c>
      <c r="BJ108" s="16" t="s">
        <v>83</v>
      </c>
      <c r="BK108" s="134">
        <f>ROUND(I108*H108,2)</f>
        <v>0</v>
      </c>
      <c r="BL108" s="16" t="s">
        <v>123</v>
      </c>
      <c r="BM108" s="133" t="s">
        <v>488</v>
      </c>
    </row>
    <row r="109" spans="2:65" s="1" customFormat="1" ht="58.5">
      <c r="B109" s="31"/>
      <c r="D109" s="135" t="s">
        <v>125</v>
      </c>
      <c r="F109" s="136" t="s">
        <v>489</v>
      </c>
      <c r="I109" s="137"/>
      <c r="L109" s="31"/>
      <c r="M109" s="139"/>
      <c r="N109" s="140"/>
      <c r="O109" s="140"/>
      <c r="P109" s="140"/>
      <c r="Q109" s="140"/>
      <c r="R109" s="140"/>
      <c r="S109" s="140"/>
      <c r="T109" s="141"/>
      <c r="AT109" s="16" t="s">
        <v>125</v>
      </c>
      <c r="AU109" s="16" t="s">
        <v>85</v>
      </c>
    </row>
    <row r="110" spans="2:65" s="1" customFormat="1" ht="6.95" customHeight="1"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31"/>
    </row>
  </sheetData>
  <sheetProtection algorithmName="SHA-512" hashValue="vTlnGElfU86SesqkcsIgiHVhry+b+uZaI6VlK+/PlmMnMZ8MrYwO0WJ1k39bapONglIsGVqeKEmw/GKq0Bz3pg==" saltValue="5D9XB43b2NJo107eitql9rjltGQ8e5zJIiLmMBg33BK5Ud3dIoyRg/IcSGGuUFyYtcu/ZGPrrk8wwArdg9OA8A==" spinCount="100000" sheet="1" objects="1" scenarios="1" formatColumns="0" formatRows="0" autoFilter="0"/>
  <autoFilter ref="C80:K109" xr:uid="{00000000-0009-0000-0000-000004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5" r:id="rId1" xr:uid="{00000000-0004-0000-0400-000000000000}"/>
    <hyperlink ref="F89" r:id="rId2" xr:uid="{00000000-0004-0000-0400-000001000000}"/>
    <hyperlink ref="F93" r:id="rId3" xr:uid="{00000000-0004-0000-0400-000002000000}"/>
    <hyperlink ref="F97" r:id="rId4" xr:uid="{00000000-0004-0000-0400-000003000000}"/>
    <hyperlink ref="F101" r:id="rId5" xr:uid="{00000000-0004-0000-04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175" customWidth="1"/>
    <col min="2" max="2" width="1.6640625" style="175" customWidth="1"/>
    <col min="3" max="4" width="5" style="175" customWidth="1"/>
    <col min="5" max="5" width="11.6640625" style="175" customWidth="1"/>
    <col min="6" max="6" width="9.1640625" style="175" customWidth="1"/>
    <col min="7" max="7" width="5" style="175" customWidth="1"/>
    <col min="8" max="8" width="77.83203125" style="175" customWidth="1"/>
    <col min="9" max="10" width="20" style="175" customWidth="1"/>
    <col min="11" max="11" width="1.6640625" style="175" customWidth="1"/>
  </cols>
  <sheetData>
    <row r="1" spans="2:11" customFormat="1" ht="37.5" customHeight="1"/>
    <row r="2" spans="2:11" customFormat="1" ht="7.5" customHeight="1">
      <c r="B2" s="176"/>
      <c r="C2" s="177"/>
      <c r="D2" s="177"/>
      <c r="E2" s="177"/>
      <c r="F2" s="177"/>
      <c r="G2" s="177"/>
      <c r="H2" s="177"/>
      <c r="I2" s="177"/>
      <c r="J2" s="177"/>
      <c r="K2" s="178"/>
    </row>
    <row r="3" spans="2:11" s="14" customFormat="1" ht="45" customHeight="1">
      <c r="B3" s="179"/>
      <c r="C3" s="303" t="s">
        <v>490</v>
      </c>
      <c r="D3" s="303"/>
      <c r="E3" s="303"/>
      <c r="F3" s="303"/>
      <c r="G3" s="303"/>
      <c r="H3" s="303"/>
      <c r="I3" s="303"/>
      <c r="J3" s="303"/>
      <c r="K3" s="180"/>
    </row>
    <row r="4" spans="2:11" customFormat="1" ht="25.5" customHeight="1">
      <c r="B4" s="181"/>
      <c r="C4" s="302" t="s">
        <v>491</v>
      </c>
      <c r="D4" s="302"/>
      <c r="E4" s="302"/>
      <c r="F4" s="302"/>
      <c r="G4" s="302"/>
      <c r="H4" s="302"/>
      <c r="I4" s="302"/>
      <c r="J4" s="302"/>
      <c r="K4" s="182"/>
    </row>
    <row r="5" spans="2:11" customFormat="1" ht="5.25" customHeight="1">
      <c r="B5" s="181"/>
      <c r="C5" s="183"/>
      <c r="D5" s="183"/>
      <c r="E5" s="183"/>
      <c r="F5" s="183"/>
      <c r="G5" s="183"/>
      <c r="H5" s="183"/>
      <c r="I5" s="183"/>
      <c r="J5" s="183"/>
      <c r="K5" s="182"/>
    </row>
    <row r="6" spans="2:11" customFormat="1" ht="15" customHeight="1">
      <c r="B6" s="181"/>
      <c r="C6" s="301" t="s">
        <v>492</v>
      </c>
      <c r="D6" s="301"/>
      <c r="E6" s="301"/>
      <c r="F6" s="301"/>
      <c r="G6" s="301"/>
      <c r="H6" s="301"/>
      <c r="I6" s="301"/>
      <c r="J6" s="301"/>
      <c r="K6" s="182"/>
    </row>
    <row r="7" spans="2:11" customFormat="1" ht="15" customHeight="1">
      <c r="B7" s="185"/>
      <c r="C7" s="301" t="s">
        <v>493</v>
      </c>
      <c r="D7" s="301"/>
      <c r="E7" s="301"/>
      <c r="F7" s="301"/>
      <c r="G7" s="301"/>
      <c r="H7" s="301"/>
      <c r="I7" s="301"/>
      <c r="J7" s="301"/>
      <c r="K7" s="182"/>
    </row>
    <row r="8" spans="2:11" customFormat="1" ht="12.75" customHeight="1">
      <c r="B8" s="185"/>
      <c r="C8" s="184"/>
      <c r="D8" s="184"/>
      <c r="E8" s="184"/>
      <c r="F8" s="184"/>
      <c r="G8" s="184"/>
      <c r="H8" s="184"/>
      <c r="I8" s="184"/>
      <c r="J8" s="184"/>
      <c r="K8" s="182"/>
    </row>
    <row r="9" spans="2:11" customFormat="1" ht="15" customHeight="1">
      <c r="B9" s="185"/>
      <c r="C9" s="301" t="s">
        <v>494</v>
      </c>
      <c r="D9" s="301"/>
      <c r="E9" s="301"/>
      <c r="F9" s="301"/>
      <c r="G9" s="301"/>
      <c r="H9" s="301"/>
      <c r="I9" s="301"/>
      <c r="J9" s="301"/>
      <c r="K9" s="182"/>
    </row>
    <row r="10" spans="2:11" customFormat="1" ht="15" customHeight="1">
      <c r="B10" s="185"/>
      <c r="C10" s="184"/>
      <c r="D10" s="301" t="s">
        <v>495</v>
      </c>
      <c r="E10" s="301"/>
      <c r="F10" s="301"/>
      <c r="G10" s="301"/>
      <c r="H10" s="301"/>
      <c r="I10" s="301"/>
      <c r="J10" s="301"/>
      <c r="K10" s="182"/>
    </row>
    <row r="11" spans="2:11" customFormat="1" ht="15" customHeight="1">
      <c r="B11" s="185"/>
      <c r="C11" s="186"/>
      <c r="D11" s="301" t="s">
        <v>496</v>
      </c>
      <c r="E11" s="301"/>
      <c r="F11" s="301"/>
      <c r="G11" s="301"/>
      <c r="H11" s="301"/>
      <c r="I11" s="301"/>
      <c r="J11" s="301"/>
      <c r="K11" s="182"/>
    </row>
    <row r="12" spans="2:11" customFormat="1" ht="15" customHeight="1">
      <c r="B12" s="185"/>
      <c r="C12" s="186"/>
      <c r="D12" s="184"/>
      <c r="E12" s="184"/>
      <c r="F12" s="184"/>
      <c r="G12" s="184"/>
      <c r="H12" s="184"/>
      <c r="I12" s="184"/>
      <c r="J12" s="184"/>
      <c r="K12" s="182"/>
    </row>
    <row r="13" spans="2:11" customFormat="1" ht="15" customHeight="1">
      <c r="B13" s="185"/>
      <c r="C13" s="186"/>
      <c r="D13" s="187" t="s">
        <v>497</v>
      </c>
      <c r="E13" s="184"/>
      <c r="F13" s="184"/>
      <c r="G13" s="184"/>
      <c r="H13" s="184"/>
      <c r="I13" s="184"/>
      <c r="J13" s="184"/>
      <c r="K13" s="182"/>
    </row>
    <row r="14" spans="2:11" customFormat="1" ht="12.75" customHeight="1">
      <c r="B14" s="185"/>
      <c r="C14" s="186"/>
      <c r="D14" s="186"/>
      <c r="E14" s="186"/>
      <c r="F14" s="186"/>
      <c r="G14" s="186"/>
      <c r="H14" s="186"/>
      <c r="I14" s="186"/>
      <c r="J14" s="186"/>
      <c r="K14" s="182"/>
    </row>
    <row r="15" spans="2:11" customFormat="1" ht="15" customHeight="1">
      <c r="B15" s="185"/>
      <c r="C15" s="186"/>
      <c r="D15" s="301" t="s">
        <v>498</v>
      </c>
      <c r="E15" s="301"/>
      <c r="F15" s="301"/>
      <c r="G15" s="301"/>
      <c r="H15" s="301"/>
      <c r="I15" s="301"/>
      <c r="J15" s="301"/>
      <c r="K15" s="182"/>
    </row>
    <row r="16" spans="2:11" customFormat="1" ht="15" customHeight="1">
      <c r="B16" s="185"/>
      <c r="C16" s="186"/>
      <c r="D16" s="301" t="s">
        <v>499</v>
      </c>
      <c r="E16" s="301"/>
      <c r="F16" s="301"/>
      <c r="G16" s="301"/>
      <c r="H16" s="301"/>
      <c r="I16" s="301"/>
      <c r="J16" s="301"/>
      <c r="K16" s="182"/>
    </row>
    <row r="17" spans="2:11" customFormat="1" ht="15" customHeight="1">
      <c r="B17" s="185"/>
      <c r="C17" s="186"/>
      <c r="D17" s="301" t="s">
        <v>500</v>
      </c>
      <c r="E17" s="301"/>
      <c r="F17" s="301"/>
      <c r="G17" s="301"/>
      <c r="H17" s="301"/>
      <c r="I17" s="301"/>
      <c r="J17" s="301"/>
      <c r="K17" s="182"/>
    </row>
    <row r="18" spans="2:11" customFormat="1" ht="15" customHeight="1">
      <c r="B18" s="185"/>
      <c r="C18" s="186"/>
      <c r="D18" s="186"/>
      <c r="E18" s="188" t="s">
        <v>82</v>
      </c>
      <c r="F18" s="301" t="s">
        <v>501</v>
      </c>
      <c r="G18" s="301"/>
      <c r="H18" s="301"/>
      <c r="I18" s="301"/>
      <c r="J18" s="301"/>
      <c r="K18" s="182"/>
    </row>
    <row r="19" spans="2:11" customFormat="1" ht="15" customHeight="1">
      <c r="B19" s="185"/>
      <c r="C19" s="186"/>
      <c r="D19" s="186"/>
      <c r="E19" s="188" t="s">
        <v>502</v>
      </c>
      <c r="F19" s="301" t="s">
        <v>503</v>
      </c>
      <c r="G19" s="301"/>
      <c r="H19" s="301"/>
      <c r="I19" s="301"/>
      <c r="J19" s="301"/>
      <c r="K19" s="182"/>
    </row>
    <row r="20" spans="2:11" customFormat="1" ht="15" customHeight="1">
      <c r="B20" s="185"/>
      <c r="C20" s="186"/>
      <c r="D20" s="186"/>
      <c r="E20" s="188" t="s">
        <v>504</v>
      </c>
      <c r="F20" s="301" t="s">
        <v>505</v>
      </c>
      <c r="G20" s="301"/>
      <c r="H20" s="301"/>
      <c r="I20" s="301"/>
      <c r="J20" s="301"/>
      <c r="K20" s="182"/>
    </row>
    <row r="21" spans="2:11" customFormat="1" ht="15" customHeight="1">
      <c r="B21" s="185"/>
      <c r="C21" s="186"/>
      <c r="D21" s="186"/>
      <c r="E21" s="188" t="s">
        <v>506</v>
      </c>
      <c r="F21" s="301" t="s">
        <v>507</v>
      </c>
      <c r="G21" s="301"/>
      <c r="H21" s="301"/>
      <c r="I21" s="301"/>
      <c r="J21" s="301"/>
      <c r="K21" s="182"/>
    </row>
    <row r="22" spans="2:11" customFormat="1" ht="15" customHeight="1">
      <c r="B22" s="185"/>
      <c r="C22" s="186"/>
      <c r="D22" s="186"/>
      <c r="E22" s="188" t="s">
        <v>508</v>
      </c>
      <c r="F22" s="301" t="s">
        <v>509</v>
      </c>
      <c r="G22" s="301"/>
      <c r="H22" s="301"/>
      <c r="I22" s="301"/>
      <c r="J22" s="301"/>
      <c r="K22" s="182"/>
    </row>
    <row r="23" spans="2:11" customFormat="1" ht="15" customHeight="1">
      <c r="B23" s="185"/>
      <c r="C23" s="186"/>
      <c r="D23" s="186"/>
      <c r="E23" s="188" t="s">
        <v>510</v>
      </c>
      <c r="F23" s="301" t="s">
        <v>511</v>
      </c>
      <c r="G23" s="301"/>
      <c r="H23" s="301"/>
      <c r="I23" s="301"/>
      <c r="J23" s="301"/>
      <c r="K23" s="182"/>
    </row>
    <row r="24" spans="2:11" customFormat="1" ht="12.75" customHeight="1">
      <c r="B24" s="185"/>
      <c r="C24" s="186"/>
      <c r="D24" s="186"/>
      <c r="E24" s="186"/>
      <c r="F24" s="186"/>
      <c r="G24" s="186"/>
      <c r="H24" s="186"/>
      <c r="I24" s="186"/>
      <c r="J24" s="186"/>
      <c r="K24" s="182"/>
    </row>
    <row r="25" spans="2:11" customFormat="1" ht="15" customHeight="1">
      <c r="B25" s="185"/>
      <c r="C25" s="301" t="s">
        <v>512</v>
      </c>
      <c r="D25" s="301"/>
      <c r="E25" s="301"/>
      <c r="F25" s="301"/>
      <c r="G25" s="301"/>
      <c r="H25" s="301"/>
      <c r="I25" s="301"/>
      <c r="J25" s="301"/>
      <c r="K25" s="182"/>
    </row>
    <row r="26" spans="2:11" customFormat="1" ht="15" customHeight="1">
      <c r="B26" s="185"/>
      <c r="C26" s="301" t="s">
        <v>513</v>
      </c>
      <c r="D26" s="301"/>
      <c r="E26" s="301"/>
      <c r="F26" s="301"/>
      <c r="G26" s="301"/>
      <c r="H26" s="301"/>
      <c r="I26" s="301"/>
      <c r="J26" s="301"/>
      <c r="K26" s="182"/>
    </row>
    <row r="27" spans="2:11" customFormat="1" ht="15" customHeight="1">
      <c r="B27" s="185"/>
      <c r="C27" s="184"/>
      <c r="D27" s="301" t="s">
        <v>514</v>
      </c>
      <c r="E27" s="301"/>
      <c r="F27" s="301"/>
      <c r="G27" s="301"/>
      <c r="H27" s="301"/>
      <c r="I27" s="301"/>
      <c r="J27" s="301"/>
      <c r="K27" s="182"/>
    </row>
    <row r="28" spans="2:11" customFormat="1" ht="15" customHeight="1">
      <c r="B28" s="185"/>
      <c r="C28" s="186"/>
      <c r="D28" s="301" t="s">
        <v>515</v>
      </c>
      <c r="E28" s="301"/>
      <c r="F28" s="301"/>
      <c r="G28" s="301"/>
      <c r="H28" s="301"/>
      <c r="I28" s="301"/>
      <c r="J28" s="301"/>
      <c r="K28" s="182"/>
    </row>
    <row r="29" spans="2:11" customFormat="1" ht="12.75" customHeight="1">
      <c r="B29" s="185"/>
      <c r="C29" s="186"/>
      <c r="D29" s="186"/>
      <c r="E29" s="186"/>
      <c r="F29" s="186"/>
      <c r="G29" s="186"/>
      <c r="H29" s="186"/>
      <c r="I29" s="186"/>
      <c r="J29" s="186"/>
      <c r="K29" s="182"/>
    </row>
    <row r="30" spans="2:11" customFormat="1" ht="15" customHeight="1">
      <c r="B30" s="185"/>
      <c r="C30" s="186"/>
      <c r="D30" s="301" t="s">
        <v>516</v>
      </c>
      <c r="E30" s="301"/>
      <c r="F30" s="301"/>
      <c r="G30" s="301"/>
      <c r="H30" s="301"/>
      <c r="I30" s="301"/>
      <c r="J30" s="301"/>
      <c r="K30" s="182"/>
    </row>
    <row r="31" spans="2:11" customFormat="1" ht="15" customHeight="1">
      <c r="B31" s="185"/>
      <c r="C31" s="186"/>
      <c r="D31" s="301" t="s">
        <v>517</v>
      </c>
      <c r="E31" s="301"/>
      <c r="F31" s="301"/>
      <c r="G31" s="301"/>
      <c r="H31" s="301"/>
      <c r="I31" s="301"/>
      <c r="J31" s="301"/>
      <c r="K31" s="182"/>
    </row>
    <row r="32" spans="2:11" customFormat="1" ht="12.75" customHeight="1">
      <c r="B32" s="185"/>
      <c r="C32" s="186"/>
      <c r="D32" s="186"/>
      <c r="E32" s="186"/>
      <c r="F32" s="186"/>
      <c r="G32" s="186"/>
      <c r="H32" s="186"/>
      <c r="I32" s="186"/>
      <c r="J32" s="186"/>
      <c r="K32" s="182"/>
    </row>
    <row r="33" spans="2:11" customFormat="1" ht="15" customHeight="1">
      <c r="B33" s="185"/>
      <c r="C33" s="186"/>
      <c r="D33" s="301" t="s">
        <v>518</v>
      </c>
      <c r="E33" s="301"/>
      <c r="F33" s="301"/>
      <c r="G33" s="301"/>
      <c r="H33" s="301"/>
      <c r="I33" s="301"/>
      <c r="J33" s="301"/>
      <c r="K33" s="182"/>
    </row>
    <row r="34" spans="2:11" customFormat="1" ht="15" customHeight="1">
      <c r="B34" s="185"/>
      <c r="C34" s="186"/>
      <c r="D34" s="301" t="s">
        <v>519</v>
      </c>
      <c r="E34" s="301"/>
      <c r="F34" s="301"/>
      <c r="G34" s="301"/>
      <c r="H34" s="301"/>
      <c r="I34" s="301"/>
      <c r="J34" s="301"/>
      <c r="K34" s="182"/>
    </row>
    <row r="35" spans="2:11" customFormat="1" ht="15" customHeight="1">
      <c r="B35" s="185"/>
      <c r="C35" s="186"/>
      <c r="D35" s="301" t="s">
        <v>520</v>
      </c>
      <c r="E35" s="301"/>
      <c r="F35" s="301"/>
      <c r="G35" s="301"/>
      <c r="H35" s="301"/>
      <c r="I35" s="301"/>
      <c r="J35" s="301"/>
      <c r="K35" s="182"/>
    </row>
    <row r="36" spans="2:11" customFormat="1" ht="15" customHeight="1">
      <c r="B36" s="185"/>
      <c r="C36" s="186"/>
      <c r="D36" s="184"/>
      <c r="E36" s="187" t="s">
        <v>104</v>
      </c>
      <c r="F36" s="184"/>
      <c r="G36" s="301" t="s">
        <v>521</v>
      </c>
      <c r="H36" s="301"/>
      <c r="I36" s="301"/>
      <c r="J36" s="301"/>
      <c r="K36" s="182"/>
    </row>
    <row r="37" spans="2:11" customFormat="1" ht="30.75" customHeight="1">
      <c r="B37" s="185"/>
      <c r="C37" s="186"/>
      <c r="D37" s="184"/>
      <c r="E37" s="187" t="s">
        <v>522</v>
      </c>
      <c r="F37" s="184"/>
      <c r="G37" s="301" t="s">
        <v>523</v>
      </c>
      <c r="H37" s="301"/>
      <c r="I37" s="301"/>
      <c r="J37" s="301"/>
      <c r="K37" s="182"/>
    </row>
    <row r="38" spans="2:11" customFormat="1" ht="15" customHeight="1">
      <c r="B38" s="185"/>
      <c r="C38" s="186"/>
      <c r="D38" s="184"/>
      <c r="E38" s="187" t="s">
        <v>56</v>
      </c>
      <c r="F38" s="184"/>
      <c r="G38" s="301" t="s">
        <v>524</v>
      </c>
      <c r="H38" s="301"/>
      <c r="I38" s="301"/>
      <c r="J38" s="301"/>
      <c r="K38" s="182"/>
    </row>
    <row r="39" spans="2:11" customFormat="1" ht="15" customHeight="1">
      <c r="B39" s="185"/>
      <c r="C39" s="186"/>
      <c r="D39" s="184"/>
      <c r="E39" s="187" t="s">
        <v>57</v>
      </c>
      <c r="F39" s="184"/>
      <c r="G39" s="301" t="s">
        <v>525</v>
      </c>
      <c r="H39" s="301"/>
      <c r="I39" s="301"/>
      <c r="J39" s="301"/>
      <c r="K39" s="182"/>
    </row>
    <row r="40" spans="2:11" customFormat="1" ht="15" customHeight="1">
      <c r="B40" s="185"/>
      <c r="C40" s="186"/>
      <c r="D40" s="184"/>
      <c r="E40" s="187" t="s">
        <v>105</v>
      </c>
      <c r="F40" s="184"/>
      <c r="G40" s="301" t="s">
        <v>526</v>
      </c>
      <c r="H40" s="301"/>
      <c r="I40" s="301"/>
      <c r="J40" s="301"/>
      <c r="K40" s="182"/>
    </row>
    <row r="41" spans="2:11" customFormat="1" ht="15" customHeight="1">
      <c r="B41" s="185"/>
      <c r="C41" s="186"/>
      <c r="D41" s="184"/>
      <c r="E41" s="187" t="s">
        <v>106</v>
      </c>
      <c r="F41" s="184"/>
      <c r="G41" s="301" t="s">
        <v>527</v>
      </c>
      <c r="H41" s="301"/>
      <c r="I41" s="301"/>
      <c r="J41" s="301"/>
      <c r="K41" s="182"/>
    </row>
    <row r="42" spans="2:11" customFormat="1" ht="15" customHeight="1">
      <c r="B42" s="185"/>
      <c r="C42" s="186"/>
      <c r="D42" s="184"/>
      <c r="E42" s="187" t="s">
        <v>528</v>
      </c>
      <c r="F42" s="184"/>
      <c r="G42" s="301" t="s">
        <v>529</v>
      </c>
      <c r="H42" s="301"/>
      <c r="I42" s="301"/>
      <c r="J42" s="301"/>
      <c r="K42" s="182"/>
    </row>
    <row r="43" spans="2:11" customFormat="1" ht="15" customHeight="1">
      <c r="B43" s="185"/>
      <c r="C43" s="186"/>
      <c r="D43" s="184"/>
      <c r="E43" s="187"/>
      <c r="F43" s="184"/>
      <c r="G43" s="301" t="s">
        <v>530</v>
      </c>
      <c r="H43" s="301"/>
      <c r="I43" s="301"/>
      <c r="J43" s="301"/>
      <c r="K43" s="182"/>
    </row>
    <row r="44" spans="2:11" customFormat="1" ht="15" customHeight="1">
      <c r="B44" s="185"/>
      <c r="C44" s="186"/>
      <c r="D44" s="184"/>
      <c r="E44" s="187" t="s">
        <v>531</v>
      </c>
      <c r="F44" s="184"/>
      <c r="G44" s="301" t="s">
        <v>532</v>
      </c>
      <c r="H44" s="301"/>
      <c r="I44" s="301"/>
      <c r="J44" s="301"/>
      <c r="K44" s="182"/>
    </row>
    <row r="45" spans="2:11" customFormat="1" ht="15" customHeight="1">
      <c r="B45" s="185"/>
      <c r="C45" s="186"/>
      <c r="D45" s="184"/>
      <c r="E45" s="187" t="s">
        <v>108</v>
      </c>
      <c r="F45" s="184"/>
      <c r="G45" s="301" t="s">
        <v>533</v>
      </c>
      <c r="H45" s="301"/>
      <c r="I45" s="301"/>
      <c r="J45" s="301"/>
      <c r="K45" s="182"/>
    </row>
    <row r="46" spans="2:11" customFormat="1" ht="12.75" customHeight="1">
      <c r="B46" s="185"/>
      <c r="C46" s="186"/>
      <c r="D46" s="184"/>
      <c r="E46" s="184"/>
      <c r="F46" s="184"/>
      <c r="G46" s="184"/>
      <c r="H46" s="184"/>
      <c r="I46" s="184"/>
      <c r="J46" s="184"/>
      <c r="K46" s="182"/>
    </row>
    <row r="47" spans="2:11" customFormat="1" ht="15" customHeight="1">
      <c r="B47" s="185"/>
      <c r="C47" s="186"/>
      <c r="D47" s="301" t="s">
        <v>534</v>
      </c>
      <c r="E47" s="301"/>
      <c r="F47" s="301"/>
      <c r="G47" s="301"/>
      <c r="H47" s="301"/>
      <c r="I47" s="301"/>
      <c r="J47" s="301"/>
      <c r="K47" s="182"/>
    </row>
    <row r="48" spans="2:11" customFormat="1" ht="15" customHeight="1">
      <c r="B48" s="185"/>
      <c r="C48" s="186"/>
      <c r="D48" s="186"/>
      <c r="E48" s="301" t="s">
        <v>535</v>
      </c>
      <c r="F48" s="301"/>
      <c r="G48" s="301"/>
      <c r="H48" s="301"/>
      <c r="I48" s="301"/>
      <c r="J48" s="301"/>
      <c r="K48" s="182"/>
    </row>
    <row r="49" spans="2:11" customFormat="1" ht="15" customHeight="1">
      <c r="B49" s="185"/>
      <c r="C49" s="186"/>
      <c r="D49" s="186"/>
      <c r="E49" s="301" t="s">
        <v>536</v>
      </c>
      <c r="F49" s="301"/>
      <c r="G49" s="301"/>
      <c r="H49" s="301"/>
      <c r="I49" s="301"/>
      <c r="J49" s="301"/>
      <c r="K49" s="182"/>
    </row>
    <row r="50" spans="2:11" customFormat="1" ht="15" customHeight="1">
      <c r="B50" s="185"/>
      <c r="C50" s="186"/>
      <c r="D50" s="186"/>
      <c r="E50" s="301" t="s">
        <v>537</v>
      </c>
      <c r="F50" s="301"/>
      <c r="G50" s="301"/>
      <c r="H50" s="301"/>
      <c r="I50" s="301"/>
      <c r="J50" s="301"/>
      <c r="K50" s="182"/>
    </row>
    <row r="51" spans="2:11" customFormat="1" ht="15" customHeight="1">
      <c r="B51" s="185"/>
      <c r="C51" s="186"/>
      <c r="D51" s="301" t="s">
        <v>538</v>
      </c>
      <c r="E51" s="301"/>
      <c r="F51" s="301"/>
      <c r="G51" s="301"/>
      <c r="H51" s="301"/>
      <c r="I51" s="301"/>
      <c r="J51" s="301"/>
      <c r="K51" s="182"/>
    </row>
    <row r="52" spans="2:11" customFormat="1" ht="25.5" customHeight="1">
      <c r="B52" s="181"/>
      <c r="C52" s="302" t="s">
        <v>539</v>
      </c>
      <c r="D52" s="302"/>
      <c r="E52" s="302"/>
      <c r="F52" s="302"/>
      <c r="G52" s="302"/>
      <c r="H52" s="302"/>
      <c r="I52" s="302"/>
      <c r="J52" s="302"/>
      <c r="K52" s="182"/>
    </row>
    <row r="53" spans="2:11" customFormat="1" ht="5.25" customHeight="1">
      <c r="B53" s="181"/>
      <c r="C53" s="183"/>
      <c r="D53" s="183"/>
      <c r="E53" s="183"/>
      <c r="F53" s="183"/>
      <c r="G53" s="183"/>
      <c r="H53" s="183"/>
      <c r="I53" s="183"/>
      <c r="J53" s="183"/>
      <c r="K53" s="182"/>
    </row>
    <row r="54" spans="2:11" customFormat="1" ht="15" customHeight="1">
      <c r="B54" s="181"/>
      <c r="C54" s="301" t="s">
        <v>540</v>
      </c>
      <c r="D54" s="301"/>
      <c r="E54" s="301"/>
      <c r="F54" s="301"/>
      <c r="G54" s="301"/>
      <c r="H54" s="301"/>
      <c r="I54" s="301"/>
      <c r="J54" s="301"/>
      <c r="K54" s="182"/>
    </row>
    <row r="55" spans="2:11" customFormat="1" ht="15" customHeight="1">
      <c r="B55" s="181"/>
      <c r="C55" s="301" t="s">
        <v>541</v>
      </c>
      <c r="D55" s="301"/>
      <c r="E55" s="301"/>
      <c r="F55" s="301"/>
      <c r="G55" s="301"/>
      <c r="H55" s="301"/>
      <c r="I55" s="301"/>
      <c r="J55" s="301"/>
      <c r="K55" s="182"/>
    </row>
    <row r="56" spans="2:11" customFormat="1" ht="12.75" customHeight="1">
      <c r="B56" s="181"/>
      <c r="C56" s="184"/>
      <c r="D56" s="184"/>
      <c r="E56" s="184"/>
      <c r="F56" s="184"/>
      <c r="G56" s="184"/>
      <c r="H56" s="184"/>
      <c r="I56" s="184"/>
      <c r="J56" s="184"/>
      <c r="K56" s="182"/>
    </row>
    <row r="57" spans="2:11" customFormat="1" ht="15" customHeight="1">
      <c r="B57" s="181"/>
      <c r="C57" s="301" t="s">
        <v>542</v>
      </c>
      <c r="D57" s="301"/>
      <c r="E57" s="301"/>
      <c r="F57" s="301"/>
      <c r="G57" s="301"/>
      <c r="H57" s="301"/>
      <c r="I57" s="301"/>
      <c r="J57" s="301"/>
      <c r="K57" s="182"/>
    </row>
    <row r="58" spans="2:11" customFormat="1" ht="15" customHeight="1">
      <c r="B58" s="181"/>
      <c r="C58" s="186"/>
      <c r="D58" s="301" t="s">
        <v>543</v>
      </c>
      <c r="E58" s="301"/>
      <c r="F58" s="301"/>
      <c r="G58" s="301"/>
      <c r="H58" s="301"/>
      <c r="I58" s="301"/>
      <c r="J58" s="301"/>
      <c r="K58" s="182"/>
    </row>
    <row r="59" spans="2:11" customFormat="1" ht="15" customHeight="1">
      <c r="B59" s="181"/>
      <c r="C59" s="186"/>
      <c r="D59" s="301" t="s">
        <v>544</v>
      </c>
      <c r="E59" s="301"/>
      <c r="F59" s="301"/>
      <c r="G59" s="301"/>
      <c r="H59" s="301"/>
      <c r="I59" s="301"/>
      <c r="J59" s="301"/>
      <c r="K59" s="182"/>
    </row>
    <row r="60" spans="2:11" customFormat="1" ht="15" customHeight="1">
      <c r="B60" s="181"/>
      <c r="C60" s="186"/>
      <c r="D60" s="301" t="s">
        <v>545</v>
      </c>
      <c r="E60" s="301"/>
      <c r="F60" s="301"/>
      <c r="G60" s="301"/>
      <c r="H60" s="301"/>
      <c r="I60" s="301"/>
      <c r="J60" s="301"/>
      <c r="K60" s="182"/>
    </row>
    <row r="61" spans="2:11" customFormat="1" ht="15" customHeight="1">
      <c r="B61" s="181"/>
      <c r="C61" s="186"/>
      <c r="D61" s="301" t="s">
        <v>546</v>
      </c>
      <c r="E61" s="301"/>
      <c r="F61" s="301"/>
      <c r="G61" s="301"/>
      <c r="H61" s="301"/>
      <c r="I61" s="301"/>
      <c r="J61" s="301"/>
      <c r="K61" s="182"/>
    </row>
    <row r="62" spans="2:11" customFormat="1" ht="15" customHeight="1">
      <c r="B62" s="181"/>
      <c r="C62" s="186"/>
      <c r="D62" s="304" t="s">
        <v>547</v>
      </c>
      <c r="E62" s="304"/>
      <c r="F62" s="304"/>
      <c r="G62" s="304"/>
      <c r="H62" s="304"/>
      <c r="I62" s="304"/>
      <c r="J62" s="304"/>
      <c r="K62" s="182"/>
    </row>
    <row r="63" spans="2:11" customFormat="1" ht="15" customHeight="1">
      <c r="B63" s="181"/>
      <c r="C63" s="186"/>
      <c r="D63" s="301" t="s">
        <v>548</v>
      </c>
      <c r="E63" s="301"/>
      <c r="F63" s="301"/>
      <c r="G63" s="301"/>
      <c r="H63" s="301"/>
      <c r="I63" s="301"/>
      <c r="J63" s="301"/>
      <c r="K63" s="182"/>
    </row>
    <row r="64" spans="2:11" customFormat="1" ht="12.75" customHeight="1">
      <c r="B64" s="181"/>
      <c r="C64" s="186"/>
      <c r="D64" s="186"/>
      <c r="E64" s="189"/>
      <c r="F64" s="186"/>
      <c r="G64" s="186"/>
      <c r="H64" s="186"/>
      <c r="I64" s="186"/>
      <c r="J64" s="186"/>
      <c r="K64" s="182"/>
    </row>
    <row r="65" spans="2:11" customFormat="1" ht="15" customHeight="1">
      <c r="B65" s="181"/>
      <c r="C65" s="186"/>
      <c r="D65" s="301" t="s">
        <v>549</v>
      </c>
      <c r="E65" s="301"/>
      <c r="F65" s="301"/>
      <c r="G65" s="301"/>
      <c r="H65" s="301"/>
      <c r="I65" s="301"/>
      <c r="J65" s="301"/>
      <c r="K65" s="182"/>
    </row>
    <row r="66" spans="2:11" customFormat="1" ht="15" customHeight="1">
      <c r="B66" s="181"/>
      <c r="C66" s="186"/>
      <c r="D66" s="304" t="s">
        <v>550</v>
      </c>
      <c r="E66" s="304"/>
      <c r="F66" s="304"/>
      <c r="G66" s="304"/>
      <c r="H66" s="304"/>
      <c r="I66" s="304"/>
      <c r="J66" s="304"/>
      <c r="K66" s="182"/>
    </row>
    <row r="67" spans="2:11" customFormat="1" ht="15" customHeight="1">
      <c r="B67" s="181"/>
      <c r="C67" s="186"/>
      <c r="D67" s="301" t="s">
        <v>551</v>
      </c>
      <c r="E67" s="301"/>
      <c r="F67" s="301"/>
      <c r="G67" s="301"/>
      <c r="H67" s="301"/>
      <c r="I67" s="301"/>
      <c r="J67" s="301"/>
      <c r="K67" s="182"/>
    </row>
    <row r="68" spans="2:11" customFormat="1" ht="15" customHeight="1">
      <c r="B68" s="181"/>
      <c r="C68" s="186"/>
      <c r="D68" s="301" t="s">
        <v>552</v>
      </c>
      <c r="E68" s="301"/>
      <c r="F68" s="301"/>
      <c r="G68" s="301"/>
      <c r="H68" s="301"/>
      <c r="I68" s="301"/>
      <c r="J68" s="301"/>
      <c r="K68" s="182"/>
    </row>
    <row r="69" spans="2:11" customFormat="1" ht="15" customHeight="1">
      <c r="B69" s="181"/>
      <c r="C69" s="186"/>
      <c r="D69" s="301" t="s">
        <v>553</v>
      </c>
      <c r="E69" s="301"/>
      <c r="F69" s="301"/>
      <c r="G69" s="301"/>
      <c r="H69" s="301"/>
      <c r="I69" s="301"/>
      <c r="J69" s="301"/>
      <c r="K69" s="182"/>
    </row>
    <row r="70" spans="2:11" customFormat="1" ht="15" customHeight="1">
      <c r="B70" s="181"/>
      <c r="C70" s="186"/>
      <c r="D70" s="301" t="s">
        <v>554</v>
      </c>
      <c r="E70" s="301"/>
      <c r="F70" s="301"/>
      <c r="G70" s="301"/>
      <c r="H70" s="301"/>
      <c r="I70" s="301"/>
      <c r="J70" s="301"/>
      <c r="K70" s="182"/>
    </row>
    <row r="71" spans="2:11" customFormat="1" ht="12.75" customHeight="1">
      <c r="B71" s="190"/>
      <c r="C71" s="191"/>
      <c r="D71" s="191"/>
      <c r="E71" s="191"/>
      <c r="F71" s="191"/>
      <c r="G71" s="191"/>
      <c r="H71" s="191"/>
      <c r="I71" s="191"/>
      <c r="J71" s="191"/>
      <c r="K71" s="192"/>
    </row>
    <row r="72" spans="2:11" customFormat="1" ht="18.75" customHeight="1">
      <c r="B72" s="193"/>
      <c r="C72" s="193"/>
      <c r="D72" s="193"/>
      <c r="E72" s="193"/>
      <c r="F72" s="193"/>
      <c r="G72" s="193"/>
      <c r="H72" s="193"/>
      <c r="I72" s="193"/>
      <c r="J72" s="193"/>
      <c r="K72" s="194"/>
    </row>
    <row r="73" spans="2:11" customFormat="1" ht="18.75" customHeight="1">
      <c r="B73" s="194"/>
      <c r="C73" s="194"/>
      <c r="D73" s="194"/>
      <c r="E73" s="194"/>
      <c r="F73" s="194"/>
      <c r="G73" s="194"/>
      <c r="H73" s="194"/>
      <c r="I73" s="194"/>
      <c r="J73" s="194"/>
      <c r="K73" s="194"/>
    </row>
    <row r="74" spans="2:11" customFormat="1" ht="7.5" customHeight="1">
      <c r="B74" s="195"/>
      <c r="C74" s="196"/>
      <c r="D74" s="196"/>
      <c r="E74" s="196"/>
      <c r="F74" s="196"/>
      <c r="G74" s="196"/>
      <c r="H74" s="196"/>
      <c r="I74" s="196"/>
      <c r="J74" s="196"/>
      <c r="K74" s="197"/>
    </row>
    <row r="75" spans="2:11" customFormat="1" ht="45" customHeight="1">
      <c r="B75" s="198"/>
      <c r="C75" s="305" t="s">
        <v>555</v>
      </c>
      <c r="D75" s="305"/>
      <c r="E75" s="305"/>
      <c r="F75" s="305"/>
      <c r="G75" s="305"/>
      <c r="H75" s="305"/>
      <c r="I75" s="305"/>
      <c r="J75" s="305"/>
      <c r="K75" s="199"/>
    </row>
    <row r="76" spans="2:11" customFormat="1" ht="17.25" customHeight="1">
      <c r="B76" s="198"/>
      <c r="C76" s="200" t="s">
        <v>556</v>
      </c>
      <c r="D76" s="200"/>
      <c r="E76" s="200"/>
      <c r="F76" s="200" t="s">
        <v>557</v>
      </c>
      <c r="G76" s="201"/>
      <c r="H76" s="200" t="s">
        <v>57</v>
      </c>
      <c r="I76" s="200" t="s">
        <v>60</v>
      </c>
      <c r="J76" s="200" t="s">
        <v>558</v>
      </c>
      <c r="K76" s="199"/>
    </row>
    <row r="77" spans="2:11" customFormat="1" ht="17.25" customHeight="1">
      <c r="B77" s="198"/>
      <c r="C77" s="202" t="s">
        <v>559</v>
      </c>
      <c r="D77" s="202"/>
      <c r="E77" s="202"/>
      <c r="F77" s="203" t="s">
        <v>560</v>
      </c>
      <c r="G77" s="204"/>
      <c r="H77" s="202"/>
      <c r="I77" s="202"/>
      <c r="J77" s="202" t="s">
        <v>561</v>
      </c>
      <c r="K77" s="199"/>
    </row>
    <row r="78" spans="2:11" customFormat="1" ht="5.25" customHeight="1">
      <c r="B78" s="198"/>
      <c r="C78" s="205"/>
      <c r="D78" s="205"/>
      <c r="E78" s="205"/>
      <c r="F78" s="205"/>
      <c r="G78" s="206"/>
      <c r="H78" s="205"/>
      <c r="I78" s="205"/>
      <c r="J78" s="205"/>
      <c r="K78" s="199"/>
    </row>
    <row r="79" spans="2:11" customFormat="1" ht="15" customHeight="1">
      <c r="B79" s="198"/>
      <c r="C79" s="187" t="s">
        <v>56</v>
      </c>
      <c r="D79" s="207"/>
      <c r="E79" s="207"/>
      <c r="F79" s="208" t="s">
        <v>562</v>
      </c>
      <c r="G79" s="209"/>
      <c r="H79" s="187" t="s">
        <v>563</v>
      </c>
      <c r="I79" s="187" t="s">
        <v>564</v>
      </c>
      <c r="J79" s="187">
        <v>20</v>
      </c>
      <c r="K79" s="199"/>
    </row>
    <row r="80" spans="2:11" customFormat="1" ht="15" customHeight="1">
      <c r="B80" s="198"/>
      <c r="C80" s="187" t="s">
        <v>565</v>
      </c>
      <c r="D80" s="187"/>
      <c r="E80" s="187"/>
      <c r="F80" s="208" t="s">
        <v>562</v>
      </c>
      <c r="G80" s="209"/>
      <c r="H80" s="187" t="s">
        <v>566</v>
      </c>
      <c r="I80" s="187" t="s">
        <v>564</v>
      </c>
      <c r="J80" s="187">
        <v>120</v>
      </c>
      <c r="K80" s="199"/>
    </row>
    <row r="81" spans="2:11" customFormat="1" ht="15" customHeight="1">
      <c r="B81" s="210"/>
      <c r="C81" s="187" t="s">
        <v>567</v>
      </c>
      <c r="D81" s="187"/>
      <c r="E81" s="187"/>
      <c r="F81" s="208" t="s">
        <v>568</v>
      </c>
      <c r="G81" s="209"/>
      <c r="H81" s="187" t="s">
        <v>569</v>
      </c>
      <c r="I81" s="187" t="s">
        <v>564</v>
      </c>
      <c r="J81" s="187">
        <v>50</v>
      </c>
      <c r="K81" s="199"/>
    </row>
    <row r="82" spans="2:11" customFormat="1" ht="15" customHeight="1">
      <c r="B82" s="210"/>
      <c r="C82" s="187" t="s">
        <v>570</v>
      </c>
      <c r="D82" s="187"/>
      <c r="E82" s="187"/>
      <c r="F82" s="208" t="s">
        <v>562</v>
      </c>
      <c r="G82" s="209"/>
      <c r="H82" s="187" t="s">
        <v>571</v>
      </c>
      <c r="I82" s="187" t="s">
        <v>572</v>
      </c>
      <c r="J82" s="187"/>
      <c r="K82" s="199"/>
    </row>
    <row r="83" spans="2:11" customFormat="1" ht="15" customHeight="1">
      <c r="B83" s="210"/>
      <c r="C83" s="187" t="s">
        <v>573</v>
      </c>
      <c r="D83" s="187"/>
      <c r="E83" s="187"/>
      <c r="F83" s="208" t="s">
        <v>568</v>
      </c>
      <c r="G83" s="187"/>
      <c r="H83" s="187" t="s">
        <v>574</v>
      </c>
      <c r="I83" s="187" t="s">
        <v>564</v>
      </c>
      <c r="J83" s="187">
        <v>15</v>
      </c>
      <c r="K83" s="199"/>
    </row>
    <row r="84" spans="2:11" customFormat="1" ht="15" customHeight="1">
      <c r="B84" s="210"/>
      <c r="C84" s="187" t="s">
        <v>575</v>
      </c>
      <c r="D84" s="187"/>
      <c r="E84" s="187"/>
      <c r="F84" s="208" t="s">
        <v>568</v>
      </c>
      <c r="G84" s="187"/>
      <c r="H84" s="187" t="s">
        <v>576</v>
      </c>
      <c r="I84" s="187" t="s">
        <v>564</v>
      </c>
      <c r="J84" s="187">
        <v>15</v>
      </c>
      <c r="K84" s="199"/>
    </row>
    <row r="85" spans="2:11" customFormat="1" ht="15" customHeight="1">
      <c r="B85" s="210"/>
      <c r="C85" s="187" t="s">
        <v>577</v>
      </c>
      <c r="D85" s="187"/>
      <c r="E85" s="187"/>
      <c r="F85" s="208" t="s">
        <v>568</v>
      </c>
      <c r="G85" s="187"/>
      <c r="H85" s="187" t="s">
        <v>578</v>
      </c>
      <c r="I85" s="187" t="s">
        <v>564</v>
      </c>
      <c r="J85" s="187">
        <v>20</v>
      </c>
      <c r="K85" s="199"/>
    </row>
    <row r="86" spans="2:11" customFormat="1" ht="15" customHeight="1">
      <c r="B86" s="210"/>
      <c r="C86" s="187" t="s">
        <v>579</v>
      </c>
      <c r="D86" s="187"/>
      <c r="E86" s="187"/>
      <c r="F86" s="208" t="s">
        <v>568</v>
      </c>
      <c r="G86" s="187"/>
      <c r="H86" s="187" t="s">
        <v>580</v>
      </c>
      <c r="I86" s="187" t="s">
        <v>564</v>
      </c>
      <c r="J86" s="187">
        <v>20</v>
      </c>
      <c r="K86" s="199"/>
    </row>
    <row r="87" spans="2:11" customFormat="1" ht="15" customHeight="1">
      <c r="B87" s="210"/>
      <c r="C87" s="187" t="s">
        <v>581</v>
      </c>
      <c r="D87" s="187"/>
      <c r="E87" s="187"/>
      <c r="F87" s="208" t="s">
        <v>568</v>
      </c>
      <c r="G87" s="209"/>
      <c r="H87" s="187" t="s">
        <v>582</v>
      </c>
      <c r="I87" s="187" t="s">
        <v>564</v>
      </c>
      <c r="J87" s="187">
        <v>50</v>
      </c>
      <c r="K87" s="199"/>
    </row>
    <row r="88" spans="2:11" customFormat="1" ht="15" customHeight="1">
      <c r="B88" s="210"/>
      <c r="C88" s="187" t="s">
        <v>583</v>
      </c>
      <c r="D88" s="187"/>
      <c r="E88" s="187"/>
      <c r="F88" s="208" t="s">
        <v>568</v>
      </c>
      <c r="G88" s="209"/>
      <c r="H88" s="187" t="s">
        <v>584</v>
      </c>
      <c r="I88" s="187" t="s">
        <v>564</v>
      </c>
      <c r="J88" s="187">
        <v>20</v>
      </c>
      <c r="K88" s="199"/>
    </row>
    <row r="89" spans="2:11" customFormat="1" ht="15" customHeight="1">
      <c r="B89" s="210"/>
      <c r="C89" s="187" t="s">
        <v>585</v>
      </c>
      <c r="D89" s="187"/>
      <c r="E89" s="187"/>
      <c r="F89" s="208" t="s">
        <v>568</v>
      </c>
      <c r="G89" s="209"/>
      <c r="H89" s="187" t="s">
        <v>586</v>
      </c>
      <c r="I89" s="187" t="s">
        <v>564</v>
      </c>
      <c r="J89" s="187">
        <v>20</v>
      </c>
      <c r="K89" s="199"/>
    </row>
    <row r="90" spans="2:11" customFormat="1" ht="15" customHeight="1">
      <c r="B90" s="210"/>
      <c r="C90" s="187" t="s">
        <v>587</v>
      </c>
      <c r="D90" s="187"/>
      <c r="E90" s="187"/>
      <c r="F90" s="208" t="s">
        <v>568</v>
      </c>
      <c r="G90" s="209"/>
      <c r="H90" s="187" t="s">
        <v>588</v>
      </c>
      <c r="I90" s="187" t="s">
        <v>564</v>
      </c>
      <c r="J90" s="187">
        <v>50</v>
      </c>
      <c r="K90" s="199"/>
    </row>
    <row r="91" spans="2:11" customFormat="1" ht="15" customHeight="1">
      <c r="B91" s="210"/>
      <c r="C91" s="187" t="s">
        <v>589</v>
      </c>
      <c r="D91" s="187"/>
      <c r="E91" s="187"/>
      <c r="F91" s="208" t="s">
        <v>568</v>
      </c>
      <c r="G91" s="209"/>
      <c r="H91" s="187" t="s">
        <v>589</v>
      </c>
      <c r="I91" s="187" t="s">
        <v>564</v>
      </c>
      <c r="J91" s="187">
        <v>50</v>
      </c>
      <c r="K91" s="199"/>
    </row>
    <row r="92" spans="2:11" customFormat="1" ht="15" customHeight="1">
      <c r="B92" s="210"/>
      <c r="C92" s="187" t="s">
        <v>590</v>
      </c>
      <c r="D92" s="187"/>
      <c r="E92" s="187"/>
      <c r="F92" s="208" t="s">
        <v>568</v>
      </c>
      <c r="G92" s="209"/>
      <c r="H92" s="187" t="s">
        <v>591</v>
      </c>
      <c r="I92" s="187" t="s">
        <v>564</v>
      </c>
      <c r="J92" s="187">
        <v>255</v>
      </c>
      <c r="K92" s="199"/>
    </row>
    <row r="93" spans="2:11" customFormat="1" ht="15" customHeight="1">
      <c r="B93" s="210"/>
      <c r="C93" s="187" t="s">
        <v>592</v>
      </c>
      <c r="D93" s="187"/>
      <c r="E93" s="187"/>
      <c r="F93" s="208" t="s">
        <v>562</v>
      </c>
      <c r="G93" s="209"/>
      <c r="H93" s="187" t="s">
        <v>593</v>
      </c>
      <c r="I93" s="187" t="s">
        <v>594</v>
      </c>
      <c r="J93" s="187"/>
      <c r="K93" s="199"/>
    </row>
    <row r="94" spans="2:11" customFormat="1" ht="15" customHeight="1">
      <c r="B94" s="210"/>
      <c r="C94" s="187" t="s">
        <v>595</v>
      </c>
      <c r="D94" s="187"/>
      <c r="E94" s="187"/>
      <c r="F94" s="208" t="s">
        <v>562</v>
      </c>
      <c r="G94" s="209"/>
      <c r="H94" s="187" t="s">
        <v>596</v>
      </c>
      <c r="I94" s="187" t="s">
        <v>597</v>
      </c>
      <c r="J94" s="187"/>
      <c r="K94" s="199"/>
    </row>
    <row r="95" spans="2:11" customFormat="1" ht="15" customHeight="1">
      <c r="B95" s="210"/>
      <c r="C95" s="187" t="s">
        <v>598</v>
      </c>
      <c r="D95" s="187"/>
      <c r="E95" s="187"/>
      <c r="F95" s="208" t="s">
        <v>562</v>
      </c>
      <c r="G95" s="209"/>
      <c r="H95" s="187" t="s">
        <v>598</v>
      </c>
      <c r="I95" s="187" t="s">
        <v>597</v>
      </c>
      <c r="J95" s="187"/>
      <c r="K95" s="199"/>
    </row>
    <row r="96" spans="2:11" customFormat="1" ht="15" customHeight="1">
      <c r="B96" s="210"/>
      <c r="C96" s="187" t="s">
        <v>41</v>
      </c>
      <c r="D96" s="187"/>
      <c r="E96" s="187"/>
      <c r="F96" s="208" t="s">
        <v>562</v>
      </c>
      <c r="G96" s="209"/>
      <c r="H96" s="187" t="s">
        <v>599</v>
      </c>
      <c r="I96" s="187" t="s">
        <v>597</v>
      </c>
      <c r="J96" s="187"/>
      <c r="K96" s="199"/>
    </row>
    <row r="97" spans="2:11" customFormat="1" ht="15" customHeight="1">
      <c r="B97" s="210"/>
      <c r="C97" s="187" t="s">
        <v>51</v>
      </c>
      <c r="D97" s="187"/>
      <c r="E97" s="187"/>
      <c r="F97" s="208" t="s">
        <v>562</v>
      </c>
      <c r="G97" s="209"/>
      <c r="H97" s="187" t="s">
        <v>600</v>
      </c>
      <c r="I97" s="187" t="s">
        <v>597</v>
      </c>
      <c r="J97" s="187"/>
      <c r="K97" s="199"/>
    </row>
    <row r="98" spans="2:11" customFormat="1" ht="15" customHeight="1">
      <c r="B98" s="211"/>
      <c r="C98" s="212"/>
      <c r="D98" s="212"/>
      <c r="E98" s="212"/>
      <c r="F98" s="212"/>
      <c r="G98" s="212"/>
      <c r="H98" s="212"/>
      <c r="I98" s="212"/>
      <c r="J98" s="212"/>
      <c r="K98" s="213"/>
    </row>
    <row r="99" spans="2:11" customFormat="1" ht="18.75" customHeight="1">
      <c r="B99" s="214"/>
      <c r="C99" s="215"/>
      <c r="D99" s="215"/>
      <c r="E99" s="215"/>
      <c r="F99" s="215"/>
      <c r="G99" s="215"/>
      <c r="H99" s="215"/>
      <c r="I99" s="215"/>
      <c r="J99" s="215"/>
      <c r="K99" s="214"/>
    </row>
    <row r="100" spans="2:11" customFormat="1" ht="18.75" customHeight="1">
      <c r="B100" s="194"/>
      <c r="C100" s="194"/>
      <c r="D100" s="194"/>
      <c r="E100" s="194"/>
      <c r="F100" s="194"/>
      <c r="G100" s="194"/>
      <c r="H100" s="194"/>
      <c r="I100" s="194"/>
      <c r="J100" s="194"/>
      <c r="K100" s="194"/>
    </row>
    <row r="101" spans="2:11" customFormat="1" ht="7.5" customHeight="1">
      <c r="B101" s="195"/>
      <c r="C101" s="196"/>
      <c r="D101" s="196"/>
      <c r="E101" s="196"/>
      <c r="F101" s="196"/>
      <c r="G101" s="196"/>
      <c r="H101" s="196"/>
      <c r="I101" s="196"/>
      <c r="J101" s="196"/>
      <c r="K101" s="197"/>
    </row>
    <row r="102" spans="2:11" customFormat="1" ht="45" customHeight="1">
      <c r="B102" s="198"/>
      <c r="C102" s="305" t="s">
        <v>601</v>
      </c>
      <c r="D102" s="305"/>
      <c r="E102" s="305"/>
      <c r="F102" s="305"/>
      <c r="G102" s="305"/>
      <c r="H102" s="305"/>
      <c r="I102" s="305"/>
      <c r="J102" s="305"/>
      <c r="K102" s="199"/>
    </row>
    <row r="103" spans="2:11" customFormat="1" ht="17.25" customHeight="1">
      <c r="B103" s="198"/>
      <c r="C103" s="200" t="s">
        <v>556</v>
      </c>
      <c r="D103" s="200"/>
      <c r="E103" s="200"/>
      <c r="F103" s="200" t="s">
        <v>557</v>
      </c>
      <c r="G103" s="201"/>
      <c r="H103" s="200" t="s">
        <v>57</v>
      </c>
      <c r="I103" s="200" t="s">
        <v>60</v>
      </c>
      <c r="J103" s="200" t="s">
        <v>558</v>
      </c>
      <c r="K103" s="199"/>
    </row>
    <row r="104" spans="2:11" customFormat="1" ht="17.25" customHeight="1">
      <c r="B104" s="198"/>
      <c r="C104" s="202" t="s">
        <v>559</v>
      </c>
      <c r="D104" s="202"/>
      <c r="E104" s="202"/>
      <c r="F104" s="203" t="s">
        <v>560</v>
      </c>
      <c r="G104" s="204"/>
      <c r="H104" s="202"/>
      <c r="I104" s="202"/>
      <c r="J104" s="202" t="s">
        <v>561</v>
      </c>
      <c r="K104" s="199"/>
    </row>
    <row r="105" spans="2:11" customFormat="1" ht="5.25" customHeight="1">
      <c r="B105" s="198"/>
      <c r="C105" s="200"/>
      <c r="D105" s="200"/>
      <c r="E105" s="200"/>
      <c r="F105" s="200"/>
      <c r="G105" s="216"/>
      <c r="H105" s="200"/>
      <c r="I105" s="200"/>
      <c r="J105" s="200"/>
      <c r="K105" s="199"/>
    </row>
    <row r="106" spans="2:11" customFormat="1" ht="15" customHeight="1">
      <c r="B106" s="198"/>
      <c r="C106" s="187" t="s">
        <v>56</v>
      </c>
      <c r="D106" s="207"/>
      <c r="E106" s="207"/>
      <c r="F106" s="208" t="s">
        <v>562</v>
      </c>
      <c r="G106" s="187"/>
      <c r="H106" s="187" t="s">
        <v>602</v>
      </c>
      <c r="I106" s="187" t="s">
        <v>564</v>
      </c>
      <c r="J106" s="187">
        <v>20</v>
      </c>
      <c r="K106" s="199"/>
    </row>
    <row r="107" spans="2:11" customFormat="1" ht="15" customHeight="1">
      <c r="B107" s="198"/>
      <c r="C107" s="187" t="s">
        <v>565</v>
      </c>
      <c r="D107" s="187"/>
      <c r="E107" s="187"/>
      <c r="F107" s="208" t="s">
        <v>562</v>
      </c>
      <c r="G107" s="187"/>
      <c r="H107" s="187" t="s">
        <v>602</v>
      </c>
      <c r="I107" s="187" t="s">
        <v>564</v>
      </c>
      <c r="J107" s="187">
        <v>120</v>
      </c>
      <c r="K107" s="199"/>
    </row>
    <row r="108" spans="2:11" customFormat="1" ht="15" customHeight="1">
      <c r="B108" s="210"/>
      <c r="C108" s="187" t="s">
        <v>567</v>
      </c>
      <c r="D108" s="187"/>
      <c r="E108" s="187"/>
      <c r="F108" s="208" t="s">
        <v>568</v>
      </c>
      <c r="G108" s="187"/>
      <c r="H108" s="187" t="s">
        <v>602</v>
      </c>
      <c r="I108" s="187" t="s">
        <v>564</v>
      </c>
      <c r="J108" s="187">
        <v>50</v>
      </c>
      <c r="K108" s="199"/>
    </row>
    <row r="109" spans="2:11" customFormat="1" ht="15" customHeight="1">
      <c r="B109" s="210"/>
      <c r="C109" s="187" t="s">
        <v>570</v>
      </c>
      <c r="D109" s="187"/>
      <c r="E109" s="187"/>
      <c r="F109" s="208" t="s">
        <v>562</v>
      </c>
      <c r="G109" s="187"/>
      <c r="H109" s="187" t="s">
        <v>602</v>
      </c>
      <c r="I109" s="187" t="s">
        <v>572</v>
      </c>
      <c r="J109" s="187"/>
      <c r="K109" s="199"/>
    </row>
    <row r="110" spans="2:11" customFormat="1" ht="15" customHeight="1">
      <c r="B110" s="210"/>
      <c r="C110" s="187" t="s">
        <v>581</v>
      </c>
      <c r="D110" s="187"/>
      <c r="E110" s="187"/>
      <c r="F110" s="208" t="s">
        <v>568</v>
      </c>
      <c r="G110" s="187"/>
      <c r="H110" s="187" t="s">
        <v>602</v>
      </c>
      <c r="I110" s="187" t="s">
        <v>564</v>
      </c>
      <c r="J110" s="187">
        <v>50</v>
      </c>
      <c r="K110" s="199"/>
    </row>
    <row r="111" spans="2:11" customFormat="1" ht="15" customHeight="1">
      <c r="B111" s="210"/>
      <c r="C111" s="187" t="s">
        <v>589</v>
      </c>
      <c r="D111" s="187"/>
      <c r="E111" s="187"/>
      <c r="F111" s="208" t="s">
        <v>568</v>
      </c>
      <c r="G111" s="187"/>
      <c r="H111" s="187" t="s">
        <v>602</v>
      </c>
      <c r="I111" s="187" t="s">
        <v>564</v>
      </c>
      <c r="J111" s="187">
        <v>50</v>
      </c>
      <c r="K111" s="199"/>
    </row>
    <row r="112" spans="2:11" customFormat="1" ht="15" customHeight="1">
      <c r="B112" s="210"/>
      <c r="C112" s="187" t="s">
        <v>587</v>
      </c>
      <c r="D112" s="187"/>
      <c r="E112" s="187"/>
      <c r="F112" s="208" t="s">
        <v>568</v>
      </c>
      <c r="G112" s="187"/>
      <c r="H112" s="187" t="s">
        <v>602</v>
      </c>
      <c r="I112" s="187" t="s">
        <v>564</v>
      </c>
      <c r="J112" s="187">
        <v>50</v>
      </c>
      <c r="K112" s="199"/>
    </row>
    <row r="113" spans="2:11" customFormat="1" ht="15" customHeight="1">
      <c r="B113" s="210"/>
      <c r="C113" s="187" t="s">
        <v>56</v>
      </c>
      <c r="D113" s="187"/>
      <c r="E113" s="187"/>
      <c r="F113" s="208" t="s">
        <v>562</v>
      </c>
      <c r="G113" s="187"/>
      <c r="H113" s="187" t="s">
        <v>603</v>
      </c>
      <c r="I113" s="187" t="s">
        <v>564</v>
      </c>
      <c r="J113" s="187">
        <v>20</v>
      </c>
      <c r="K113" s="199"/>
    </row>
    <row r="114" spans="2:11" customFormat="1" ht="15" customHeight="1">
      <c r="B114" s="210"/>
      <c r="C114" s="187" t="s">
        <v>604</v>
      </c>
      <c r="D114" s="187"/>
      <c r="E114" s="187"/>
      <c r="F114" s="208" t="s">
        <v>562</v>
      </c>
      <c r="G114" s="187"/>
      <c r="H114" s="187" t="s">
        <v>605</v>
      </c>
      <c r="I114" s="187" t="s">
        <v>564</v>
      </c>
      <c r="J114" s="187">
        <v>120</v>
      </c>
      <c r="K114" s="199"/>
    </row>
    <row r="115" spans="2:11" customFormat="1" ht="15" customHeight="1">
      <c r="B115" s="210"/>
      <c r="C115" s="187" t="s">
        <v>41</v>
      </c>
      <c r="D115" s="187"/>
      <c r="E115" s="187"/>
      <c r="F115" s="208" t="s">
        <v>562</v>
      </c>
      <c r="G115" s="187"/>
      <c r="H115" s="187" t="s">
        <v>606</v>
      </c>
      <c r="I115" s="187" t="s">
        <v>597</v>
      </c>
      <c r="J115" s="187"/>
      <c r="K115" s="199"/>
    </row>
    <row r="116" spans="2:11" customFormat="1" ht="15" customHeight="1">
      <c r="B116" s="210"/>
      <c r="C116" s="187" t="s">
        <v>51</v>
      </c>
      <c r="D116" s="187"/>
      <c r="E116" s="187"/>
      <c r="F116" s="208" t="s">
        <v>562</v>
      </c>
      <c r="G116" s="187"/>
      <c r="H116" s="187" t="s">
        <v>607</v>
      </c>
      <c r="I116" s="187" t="s">
        <v>597</v>
      </c>
      <c r="J116" s="187"/>
      <c r="K116" s="199"/>
    </row>
    <row r="117" spans="2:11" customFormat="1" ht="15" customHeight="1">
      <c r="B117" s="210"/>
      <c r="C117" s="187" t="s">
        <v>60</v>
      </c>
      <c r="D117" s="187"/>
      <c r="E117" s="187"/>
      <c r="F117" s="208" t="s">
        <v>562</v>
      </c>
      <c r="G117" s="187"/>
      <c r="H117" s="187" t="s">
        <v>608</v>
      </c>
      <c r="I117" s="187" t="s">
        <v>609</v>
      </c>
      <c r="J117" s="187"/>
      <c r="K117" s="199"/>
    </row>
    <row r="118" spans="2:11" customFormat="1" ht="15" customHeight="1">
      <c r="B118" s="211"/>
      <c r="C118" s="217"/>
      <c r="D118" s="217"/>
      <c r="E118" s="217"/>
      <c r="F118" s="217"/>
      <c r="G118" s="217"/>
      <c r="H118" s="217"/>
      <c r="I118" s="217"/>
      <c r="J118" s="217"/>
      <c r="K118" s="213"/>
    </row>
    <row r="119" spans="2:11" customFormat="1" ht="18.75" customHeight="1">
      <c r="B119" s="218"/>
      <c r="C119" s="219"/>
      <c r="D119" s="219"/>
      <c r="E119" s="219"/>
      <c r="F119" s="220"/>
      <c r="G119" s="219"/>
      <c r="H119" s="219"/>
      <c r="I119" s="219"/>
      <c r="J119" s="219"/>
      <c r="K119" s="218"/>
    </row>
    <row r="120" spans="2:11" customFormat="1" ht="18.75" customHeight="1">
      <c r="B120" s="194"/>
      <c r="C120" s="194"/>
      <c r="D120" s="194"/>
      <c r="E120" s="194"/>
      <c r="F120" s="194"/>
      <c r="G120" s="194"/>
      <c r="H120" s="194"/>
      <c r="I120" s="194"/>
      <c r="J120" s="194"/>
      <c r="K120" s="194"/>
    </row>
    <row r="121" spans="2:11" customFormat="1" ht="7.5" customHeight="1">
      <c r="B121" s="221"/>
      <c r="C121" s="222"/>
      <c r="D121" s="222"/>
      <c r="E121" s="222"/>
      <c r="F121" s="222"/>
      <c r="G121" s="222"/>
      <c r="H121" s="222"/>
      <c r="I121" s="222"/>
      <c r="J121" s="222"/>
      <c r="K121" s="223"/>
    </row>
    <row r="122" spans="2:11" customFormat="1" ht="45" customHeight="1">
      <c r="B122" s="224"/>
      <c r="C122" s="303" t="s">
        <v>610</v>
      </c>
      <c r="D122" s="303"/>
      <c r="E122" s="303"/>
      <c r="F122" s="303"/>
      <c r="G122" s="303"/>
      <c r="H122" s="303"/>
      <c r="I122" s="303"/>
      <c r="J122" s="303"/>
      <c r="K122" s="225"/>
    </row>
    <row r="123" spans="2:11" customFormat="1" ht="17.25" customHeight="1">
      <c r="B123" s="226"/>
      <c r="C123" s="200" t="s">
        <v>556</v>
      </c>
      <c r="D123" s="200"/>
      <c r="E123" s="200"/>
      <c r="F123" s="200" t="s">
        <v>557</v>
      </c>
      <c r="G123" s="201"/>
      <c r="H123" s="200" t="s">
        <v>57</v>
      </c>
      <c r="I123" s="200" t="s">
        <v>60</v>
      </c>
      <c r="J123" s="200" t="s">
        <v>558</v>
      </c>
      <c r="K123" s="227"/>
    </row>
    <row r="124" spans="2:11" customFormat="1" ht="17.25" customHeight="1">
      <c r="B124" s="226"/>
      <c r="C124" s="202" t="s">
        <v>559</v>
      </c>
      <c r="D124" s="202"/>
      <c r="E124" s="202"/>
      <c r="F124" s="203" t="s">
        <v>560</v>
      </c>
      <c r="G124" s="204"/>
      <c r="H124" s="202"/>
      <c r="I124" s="202"/>
      <c r="J124" s="202" t="s">
        <v>561</v>
      </c>
      <c r="K124" s="227"/>
    </row>
    <row r="125" spans="2:11" customFormat="1" ht="5.25" customHeight="1">
      <c r="B125" s="228"/>
      <c r="C125" s="205"/>
      <c r="D125" s="205"/>
      <c r="E125" s="205"/>
      <c r="F125" s="205"/>
      <c r="G125" s="229"/>
      <c r="H125" s="205"/>
      <c r="I125" s="205"/>
      <c r="J125" s="205"/>
      <c r="K125" s="230"/>
    </row>
    <row r="126" spans="2:11" customFormat="1" ht="15" customHeight="1">
      <c r="B126" s="228"/>
      <c r="C126" s="187" t="s">
        <v>565</v>
      </c>
      <c r="D126" s="207"/>
      <c r="E126" s="207"/>
      <c r="F126" s="208" t="s">
        <v>562</v>
      </c>
      <c r="G126" s="187"/>
      <c r="H126" s="187" t="s">
        <v>602</v>
      </c>
      <c r="I126" s="187" t="s">
        <v>564</v>
      </c>
      <c r="J126" s="187">
        <v>120</v>
      </c>
      <c r="K126" s="231"/>
    </row>
    <row r="127" spans="2:11" customFormat="1" ht="15" customHeight="1">
      <c r="B127" s="228"/>
      <c r="C127" s="187" t="s">
        <v>611</v>
      </c>
      <c r="D127" s="187"/>
      <c r="E127" s="187"/>
      <c r="F127" s="208" t="s">
        <v>562</v>
      </c>
      <c r="G127" s="187"/>
      <c r="H127" s="187" t="s">
        <v>612</v>
      </c>
      <c r="I127" s="187" t="s">
        <v>564</v>
      </c>
      <c r="J127" s="187" t="s">
        <v>613</v>
      </c>
      <c r="K127" s="231"/>
    </row>
    <row r="128" spans="2:11" customFormat="1" ht="15" customHeight="1">
      <c r="B128" s="228"/>
      <c r="C128" s="187" t="s">
        <v>510</v>
      </c>
      <c r="D128" s="187"/>
      <c r="E128" s="187"/>
      <c r="F128" s="208" t="s">
        <v>562</v>
      </c>
      <c r="G128" s="187"/>
      <c r="H128" s="187" t="s">
        <v>614</v>
      </c>
      <c r="I128" s="187" t="s">
        <v>564</v>
      </c>
      <c r="J128" s="187" t="s">
        <v>613</v>
      </c>
      <c r="K128" s="231"/>
    </row>
    <row r="129" spans="2:11" customFormat="1" ht="15" customHeight="1">
      <c r="B129" s="228"/>
      <c r="C129" s="187" t="s">
        <v>573</v>
      </c>
      <c r="D129" s="187"/>
      <c r="E129" s="187"/>
      <c r="F129" s="208" t="s">
        <v>568</v>
      </c>
      <c r="G129" s="187"/>
      <c r="H129" s="187" t="s">
        <v>574</v>
      </c>
      <c r="I129" s="187" t="s">
        <v>564</v>
      </c>
      <c r="J129" s="187">
        <v>15</v>
      </c>
      <c r="K129" s="231"/>
    </row>
    <row r="130" spans="2:11" customFormat="1" ht="15" customHeight="1">
      <c r="B130" s="228"/>
      <c r="C130" s="187" t="s">
        <v>575</v>
      </c>
      <c r="D130" s="187"/>
      <c r="E130" s="187"/>
      <c r="F130" s="208" t="s">
        <v>568</v>
      </c>
      <c r="G130" s="187"/>
      <c r="H130" s="187" t="s">
        <v>576</v>
      </c>
      <c r="I130" s="187" t="s">
        <v>564</v>
      </c>
      <c r="J130" s="187">
        <v>15</v>
      </c>
      <c r="K130" s="231"/>
    </row>
    <row r="131" spans="2:11" customFormat="1" ht="15" customHeight="1">
      <c r="B131" s="228"/>
      <c r="C131" s="187" t="s">
        <v>577</v>
      </c>
      <c r="D131" s="187"/>
      <c r="E131" s="187"/>
      <c r="F131" s="208" t="s">
        <v>568</v>
      </c>
      <c r="G131" s="187"/>
      <c r="H131" s="187" t="s">
        <v>578</v>
      </c>
      <c r="I131" s="187" t="s">
        <v>564</v>
      </c>
      <c r="J131" s="187">
        <v>20</v>
      </c>
      <c r="K131" s="231"/>
    </row>
    <row r="132" spans="2:11" customFormat="1" ht="15" customHeight="1">
      <c r="B132" s="228"/>
      <c r="C132" s="187" t="s">
        <v>579</v>
      </c>
      <c r="D132" s="187"/>
      <c r="E132" s="187"/>
      <c r="F132" s="208" t="s">
        <v>568</v>
      </c>
      <c r="G132" s="187"/>
      <c r="H132" s="187" t="s">
        <v>580</v>
      </c>
      <c r="I132" s="187" t="s">
        <v>564</v>
      </c>
      <c r="J132" s="187">
        <v>20</v>
      </c>
      <c r="K132" s="231"/>
    </row>
    <row r="133" spans="2:11" customFormat="1" ht="15" customHeight="1">
      <c r="B133" s="228"/>
      <c r="C133" s="187" t="s">
        <v>567</v>
      </c>
      <c r="D133" s="187"/>
      <c r="E133" s="187"/>
      <c r="F133" s="208" t="s">
        <v>568</v>
      </c>
      <c r="G133" s="187"/>
      <c r="H133" s="187" t="s">
        <v>602</v>
      </c>
      <c r="I133" s="187" t="s">
        <v>564</v>
      </c>
      <c r="J133" s="187">
        <v>50</v>
      </c>
      <c r="K133" s="231"/>
    </row>
    <row r="134" spans="2:11" customFormat="1" ht="15" customHeight="1">
      <c r="B134" s="228"/>
      <c r="C134" s="187" t="s">
        <v>581</v>
      </c>
      <c r="D134" s="187"/>
      <c r="E134" s="187"/>
      <c r="F134" s="208" t="s">
        <v>568</v>
      </c>
      <c r="G134" s="187"/>
      <c r="H134" s="187" t="s">
        <v>602</v>
      </c>
      <c r="I134" s="187" t="s">
        <v>564</v>
      </c>
      <c r="J134" s="187">
        <v>50</v>
      </c>
      <c r="K134" s="231"/>
    </row>
    <row r="135" spans="2:11" customFormat="1" ht="15" customHeight="1">
      <c r="B135" s="228"/>
      <c r="C135" s="187" t="s">
        <v>587</v>
      </c>
      <c r="D135" s="187"/>
      <c r="E135" s="187"/>
      <c r="F135" s="208" t="s">
        <v>568</v>
      </c>
      <c r="G135" s="187"/>
      <c r="H135" s="187" t="s">
        <v>602</v>
      </c>
      <c r="I135" s="187" t="s">
        <v>564</v>
      </c>
      <c r="J135" s="187">
        <v>50</v>
      </c>
      <c r="K135" s="231"/>
    </row>
    <row r="136" spans="2:11" customFormat="1" ht="15" customHeight="1">
      <c r="B136" s="228"/>
      <c r="C136" s="187" t="s">
        <v>589</v>
      </c>
      <c r="D136" s="187"/>
      <c r="E136" s="187"/>
      <c r="F136" s="208" t="s">
        <v>568</v>
      </c>
      <c r="G136" s="187"/>
      <c r="H136" s="187" t="s">
        <v>602</v>
      </c>
      <c r="I136" s="187" t="s">
        <v>564</v>
      </c>
      <c r="J136" s="187">
        <v>50</v>
      </c>
      <c r="K136" s="231"/>
    </row>
    <row r="137" spans="2:11" customFormat="1" ht="15" customHeight="1">
      <c r="B137" s="228"/>
      <c r="C137" s="187" t="s">
        <v>590</v>
      </c>
      <c r="D137" s="187"/>
      <c r="E137" s="187"/>
      <c r="F137" s="208" t="s">
        <v>568</v>
      </c>
      <c r="G137" s="187"/>
      <c r="H137" s="187" t="s">
        <v>615</v>
      </c>
      <c r="I137" s="187" t="s">
        <v>564</v>
      </c>
      <c r="J137" s="187">
        <v>255</v>
      </c>
      <c r="K137" s="231"/>
    </row>
    <row r="138" spans="2:11" customFormat="1" ht="15" customHeight="1">
      <c r="B138" s="228"/>
      <c r="C138" s="187" t="s">
        <v>592</v>
      </c>
      <c r="D138" s="187"/>
      <c r="E138" s="187"/>
      <c r="F138" s="208" t="s">
        <v>562</v>
      </c>
      <c r="G138" s="187"/>
      <c r="H138" s="187" t="s">
        <v>616</v>
      </c>
      <c r="I138" s="187" t="s">
        <v>594</v>
      </c>
      <c r="J138" s="187"/>
      <c r="K138" s="231"/>
    </row>
    <row r="139" spans="2:11" customFormat="1" ht="15" customHeight="1">
      <c r="B139" s="228"/>
      <c r="C139" s="187" t="s">
        <v>595</v>
      </c>
      <c r="D139" s="187"/>
      <c r="E139" s="187"/>
      <c r="F139" s="208" t="s">
        <v>562</v>
      </c>
      <c r="G139" s="187"/>
      <c r="H139" s="187" t="s">
        <v>617</v>
      </c>
      <c r="I139" s="187" t="s">
        <v>597</v>
      </c>
      <c r="J139" s="187"/>
      <c r="K139" s="231"/>
    </row>
    <row r="140" spans="2:11" customFormat="1" ht="15" customHeight="1">
      <c r="B140" s="228"/>
      <c r="C140" s="187" t="s">
        <v>598</v>
      </c>
      <c r="D140" s="187"/>
      <c r="E140" s="187"/>
      <c r="F140" s="208" t="s">
        <v>562</v>
      </c>
      <c r="G140" s="187"/>
      <c r="H140" s="187" t="s">
        <v>598</v>
      </c>
      <c r="I140" s="187" t="s">
        <v>597</v>
      </c>
      <c r="J140" s="187"/>
      <c r="K140" s="231"/>
    </row>
    <row r="141" spans="2:11" customFormat="1" ht="15" customHeight="1">
      <c r="B141" s="228"/>
      <c r="C141" s="187" t="s">
        <v>41</v>
      </c>
      <c r="D141" s="187"/>
      <c r="E141" s="187"/>
      <c r="F141" s="208" t="s">
        <v>562</v>
      </c>
      <c r="G141" s="187"/>
      <c r="H141" s="187" t="s">
        <v>618</v>
      </c>
      <c r="I141" s="187" t="s">
        <v>597</v>
      </c>
      <c r="J141" s="187"/>
      <c r="K141" s="231"/>
    </row>
    <row r="142" spans="2:11" customFormat="1" ht="15" customHeight="1">
      <c r="B142" s="228"/>
      <c r="C142" s="187" t="s">
        <v>619</v>
      </c>
      <c r="D142" s="187"/>
      <c r="E142" s="187"/>
      <c r="F142" s="208" t="s">
        <v>562</v>
      </c>
      <c r="G142" s="187"/>
      <c r="H142" s="187" t="s">
        <v>620</v>
      </c>
      <c r="I142" s="187" t="s">
        <v>597</v>
      </c>
      <c r="J142" s="187"/>
      <c r="K142" s="231"/>
    </row>
    <row r="143" spans="2:11" customFormat="1" ht="15" customHeight="1">
      <c r="B143" s="232"/>
      <c r="C143" s="233"/>
      <c r="D143" s="233"/>
      <c r="E143" s="233"/>
      <c r="F143" s="233"/>
      <c r="G143" s="233"/>
      <c r="H143" s="233"/>
      <c r="I143" s="233"/>
      <c r="J143" s="233"/>
      <c r="K143" s="234"/>
    </row>
    <row r="144" spans="2:11" customFormat="1" ht="18.75" customHeight="1">
      <c r="B144" s="219"/>
      <c r="C144" s="219"/>
      <c r="D144" s="219"/>
      <c r="E144" s="219"/>
      <c r="F144" s="220"/>
      <c r="G144" s="219"/>
      <c r="H144" s="219"/>
      <c r="I144" s="219"/>
      <c r="J144" s="219"/>
      <c r="K144" s="219"/>
    </row>
    <row r="145" spans="2:11" customFormat="1" ht="18.75" customHeight="1">
      <c r="B145" s="194"/>
      <c r="C145" s="194"/>
      <c r="D145" s="194"/>
      <c r="E145" s="194"/>
      <c r="F145" s="194"/>
      <c r="G145" s="194"/>
      <c r="H145" s="194"/>
      <c r="I145" s="194"/>
      <c r="J145" s="194"/>
      <c r="K145" s="194"/>
    </row>
    <row r="146" spans="2:11" customFormat="1" ht="7.5" customHeight="1">
      <c r="B146" s="195"/>
      <c r="C146" s="196"/>
      <c r="D146" s="196"/>
      <c r="E146" s="196"/>
      <c r="F146" s="196"/>
      <c r="G146" s="196"/>
      <c r="H146" s="196"/>
      <c r="I146" s="196"/>
      <c r="J146" s="196"/>
      <c r="K146" s="197"/>
    </row>
    <row r="147" spans="2:11" customFormat="1" ht="45" customHeight="1">
      <c r="B147" s="198"/>
      <c r="C147" s="305" t="s">
        <v>621</v>
      </c>
      <c r="D147" s="305"/>
      <c r="E147" s="305"/>
      <c r="F147" s="305"/>
      <c r="G147" s="305"/>
      <c r="H147" s="305"/>
      <c r="I147" s="305"/>
      <c r="J147" s="305"/>
      <c r="K147" s="199"/>
    </row>
    <row r="148" spans="2:11" customFormat="1" ht="17.25" customHeight="1">
      <c r="B148" s="198"/>
      <c r="C148" s="200" t="s">
        <v>556</v>
      </c>
      <c r="D148" s="200"/>
      <c r="E148" s="200"/>
      <c r="F148" s="200" t="s">
        <v>557</v>
      </c>
      <c r="G148" s="201"/>
      <c r="H148" s="200" t="s">
        <v>57</v>
      </c>
      <c r="I148" s="200" t="s">
        <v>60</v>
      </c>
      <c r="J148" s="200" t="s">
        <v>558</v>
      </c>
      <c r="K148" s="199"/>
    </row>
    <row r="149" spans="2:11" customFormat="1" ht="17.25" customHeight="1">
      <c r="B149" s="198"/>
      <c r="C149" s="202" t="s">
        <v>559</v>
      </c>
      <c r="D149" s="202"/>
      <c r="E149" s="202"/>
      <c r="F149" s="203" t="s">
        <v>560</v>
      </c>
      <c r="G149" s="204"/>
      <c r="H149" s="202"/>
      <c r="I149" s="202"/>
      <c r="J149" s="202" t="s">
        <v>561</v>
      </c>
      <c r="K149" s="199"/>
    </row>
    <row r="150" spans="2:11" customFormat="1" ht="5.25" customHeight="1">
      <c r="B150" s="210"/>
      <c r="C150" s="205"/>
      <c r="D150" s="205"/>
      <c r="E150" s="205"/>
      <c r="F150" s="205"/>
      <c r="G150" s="206"/>
      <c r="H150" s="205"/>
      <c r="I150" s="205"/>
      <c r="J150" s="205"/>
      <c r="K150" s="231"/>
    </row>
    <row r="151" spans="2:11" customFormat="1" ht="15" customHeight="1">
      <c r="B151" s="210"/>
      <c r="C151" s="235" t="s">
        <v>565</v>
      </c>
      <c r="D151" s="187"/>
      <c r="E151" s="187"/>
      <c r="F151" s="236" t="s">
        <v>562</v>
      </c>
      <c r="G151" s="187"/>
      <c r="H151" s="235" t="s">
        <v>602</v>
      </c>
      <c r="I151" s="235" t="s">
        <v>564</v>
      </c>
      <c r="J151" s="235">
        <v>120</v>
      </c>
      <c r="K151" s="231"/>
    </row>
    <row r="152" spans="2:11" customFormat="1" ht="15" customHeight="1">
      <c r="B152" s="210"/>
      <c r="C152" s="235" t="s">
        <v>611</v>
      </c>
      <c r="D152" s="187"/>
      <c r="E152" s="187"/>
      <c r="F152" s="236" t="s">
        <v>562</v>
      </c>
      <c r="G152" s="187"/>
      <c r="H152" s="235" t="s">
        <v>622</v>
      </c>
      <c r="I152" s="235" t="s">
        <v>564</v>
      </c>
      <c r="J152" s="235" t="s">
        <v>613</v>
      </c>
      <c r="K152" s="231"/>
    </row>
    <row r="153" spans="2:11" customFormat="1" ht="15" customHeight="1">
      <c r="B153" s="210"/>
      <c r="C153" s="235" t="s">
        <v>510</v>
      </c>
      <c r="D153" s="187"/>
      <c r="E153" s="187"/>
      <c r="F153" s="236" t="s">
        <v>562</v>
      </c>
      <c r="G153" s="187"/>
      <c r="H153" s="235" t="s">
        <v>623</v>
      </c>
      <c r="I153" s="235" t="s">
        <v>564</v>
      </c>
      <c r="J153" s="235" t="s">
        <v>613</v>
      </c>
      <c r="K153" s="231"/>
    </row>
    <row r="154" spans="2:11" customFormat="1" ht="15" customHeight="1">
      <c r="B154" s="210"/>
      <c r="C154" s="235" t="s">
        <v>567</v>
      </c>
      <c r="D154" s="187"/>
      <c r="E154" s="187"/>
      <c r="F154" s="236" t="s">
        <v>568</v>
      </c>
      <c r="G154" s="187"/>
      <c r="H154" s="235" t="s">
        <v>602</v>
      </c>
      <c r="I154" s="235" t="s">
        <v>564</v>
      </c>
      <c r="J154" s="235">
        <v>50</v>
      </c>
      <c r="K154" s="231"/>
    </row>
    <row r="155" spans="2:11" customFormat="1" ht="15" customHeight="1">
      <c r="B155" s="210"/>
      <c r="C155" s="235" t="s">
        <v>570</v>
      </c>
      <c r="D155" s="187"/>
      <c r="E155" s="187"/>
      <c r="F155" s="236" t="s">
        <v>562</v>
      </c>
      <c r="G155" s="187"/>
      <c r="H155" s="235" t="s">
        <v>602</v>
      </c>
      <c r="I155" s="235" t="s">
        <v>572</v>
      </c>
      <c r="J155" s="235"/>
      <c r="K155" s="231"/>
    </row>
    <row r="156" spans="2:11" customFormat="1" ht="15" customHeight="1">
      <c r="B156" s="210"/>
      <c r="C156" s="235" t="s">
        <v>581</v>
      </c>
      <c r="D156" s="187"/>
      <c r="E156" s="187"/>
      <c r="F156" s="236" t="s">
        <v>568</v>
      </c>
      <c r="G156" s="187"/>
      <c r="H156" s="235" t="s">
        <v>602</v>
      </c>
      <c r="I156" s="235" t="s">
        <v>564</v>
      </c>
      <c r="J156" s="235">
        <v>50</v>
      </c>
      <c r="K156" s="231"/>
    </row>
    <row r="157" spans="2:11" customFormat="1" ht="15" customHeight="1">
      <c r="B157" s="210"/>
      <c r="C157" s="235" t="s">
        <v>589</v>
      </c>
      <c r="D157" s="187"/>
      <c r="E157" s="187"/>
      <c r="F157" s="236" t="s">
        <v>568</v>
      </c>
      <c r="G157" s="187"/>
      <c r="H157" s="235" t="s">
        <v>602</v>
      </c>
      <c r="I157" s="235" t="s">
        <v>564</v>
      </c>
      <c r="J157" s="235">
        <v>50</v>
      </c>
      <c r="K157" s="231"/>
    </row>
    <row r="158" spans="2:11" customFormat="1" ht="15" customHeight="1">
      <c r="B158" s="210"/>
      <c r="C158" s="235" t="s">
        <v>587</v>
      </c>
      <c r="D158" s="187"/>
      <c r="E158" s="187"/>
      <c r="F158" s="236" t="s">
        <v>568</v>
      </c>
      <c r="G158" s="187"/>
      <c r="H158" s="235" t="s">
        <v>602</v>
      </c>
      <c r="I158" s="235" t="s">
        <v>564</v>
      </c>
      <c r="J158" s="235">
        <v>50</v>
      </c>
      <c r="K158" s="231"/>
    </row>
    <row r="159" spans="2:11" customFormat="1" ht="15" customHeight="1">
      <c r="B159" s="210"/>
      <c r="C159" s="235" t="s">
        <v>99</v>
      </c>
      <c r="D159" s="187"/>
      <c r="E159" s="187"/>
      <c r="F159" s="236" t="s">
        <v>562</v>
      </c>
      <c r="G159" s="187"/>
      <c r="H159" s="235" t="s">
        <v>624</v>
      </c>
      <c r="I159" s="235" t="s">
        <v>564</v>
      </c>
      <c r="J159" s="235" t="s">
        <v>625</v>
      </c>
      <c r="K159" s="231"/>
    </row>
    <row r="160" spans="2:11" customFormat="1" ht="15" customHeight="1">
      <c r="B160" s="210"/>
      <c r="C160" s="235" t="s">
        <v>626</v>
      </c>
      <c r="D160" s="187"/>
      <c r="E160" s="187"/>
      <c r="F160" s="236" t="s">
        <v>562</v>
      </c>
      <c r="G160" s="187"/>
      <c r="H160" s="235" t="s">
        <v>627</v>
      </c>
      <c r="I160" s="235" t="s">
        <v>597</v>
      </c>
      <c r="J160" s="235"/>
      <c r="K160" s="231"/>
    </row>
    <row r="161" spans="2:11" customFormat="1" ht="15" customHeight="1">
      <c r="B161" s="237"/>
      <c r="C161" s="217"/>
      <c r="D161" s="217"/>
      <c r="E161" s="217"/>
      <c r="F161" s="217"/>
      <c r="G161" s="217"/>
      <c r="H161" s="217"/>
      <c r="I161" s="217"/>
      <c r="J161" s="217"/>
      <c r="K161" s="238"/>
    </row>
    <row r="162" spans="2:11" customFormat="1" ht="18.75" customHeight="1">
      <c r="B162" s="219"/>
      <c r="C162" s="229"/>
      <c r="D162" s="229"/>
      <c r="E162" s="229"/>
      <c r="F162" s="239"/>
      <c r="G162" s="229"/>
      <c r="H162" s="229"/>
      <c r="I162" s="229"/>
      <c r="J162" s="229"/>
      <c r="K162" s="219"/>
    </row>
    <row r="163" spans="2:11" customFormat="1" ht="18.75" customHeight="1">
      <c r="B163" s="194"/>
      <c r="C163" s="194"/>
      <c r="D163" s="194"/>
      <c r="E163" s="194"/>
      <c r="F163" s="194"/>
      <c r="G163" s="194"/>
      <c r="H163" s="194"/>
      <c r="I163" s="194"/>
      <c r="J163" s="194"/>
      <c r="K163" s="194"/>
    </row>
    <row r="164" spans="2:11" customFormat="1" ht="7.5" customHeight="1">
      <c r="B164" s="176"/>
      <c r="C164" s="177"/>
      <c r="D164" s="177"/>
      <c r="E164" s="177"/>
      <c r="F164" s="177"/>
      <c r="G164" s="177"/>
      <c r="H164" s="177"/>
      <c r="I164" s="177"/>
      <c r="J164" s="177"/>
      <c r="K164" s="178"/>
    </row>
    <row r="165" spans="2:11" customFormat="1" ht="45" customHeight="1">
      <c r="B165" s="179"/>
      <c r="C165" s="303" t="s">
        <v>628</v>
      </c>
      <c r="D165" s="303"/>
      <c r="E165" s="303"/>
      <c r="F165" s="303"/>
      <c r="G165" s="303"/>
      <c r="H165" s="303"/>
      <c r="I165" s="303"/>
      <c r="J165" s="303"/>
      <c r="K165" s="180"/>
    </row>
    <row r="166" spans="2:11" customFormat="1" ht="17.25" customHeight="1">
      <c r="B166" s="179"/>
      <c r="C166" s="200" t="s">
        <v>556</v>
      </c>
      <c r="D166" s="200"/>
      <c r="E166" s="200"/>
      <c r="F166" s="200" t="s">
        <v>557</v>
      </c>
      <c r="G166" s="240"/>
      <c r="H166" s="241" t="s">
        <v>57</v>
      </c>
      <c r="I166" s="241" t="s">
        <v>60</v>
      </c>
      <c r="J166" s="200" t="s">
        <v>558</v>
      </c>
      <c r="K166" s="180"/>
    </row>
    <row r="167" spans="2:11" customFormat="1" ht="17.25" customHeight="1">
      <c r="B167" s="181"/>
      <c r="C167" s="202" t="s">
        <v>559</v>
      </c>
      <c r="D167" s="202"/>
      <c r="E167" s="202"/>
      <c r="F167" s="203" t="s">
        <v>560</v>
      </c>
      <c r="G167" s="242"/>
      <c r="H167" s="243"/>
      <c r="I167" s="243"/>
      <c r="J167" s="202" t="s">
        <v>561</v>
      </c>
      <c r="K167" s="182"/>
    </row>
    <row r="168" spans="2:11" customFormat="1" ht="5.25" customHeight="1">
      <c r="B168" s="210"/>
      <c r="C168" s="205"/>
      <c r="D168" s="205"/>
      <c r="E168" s="205"/>
      <c r="F168" s="205"/>
      <c r="G168" s="206"/>
      <c r="H168" s="205"/>
      <c r="I168" s="205"/>
      <c r="J168" s="205"/>
      <c r="K168" s="231"/>
    </row>
    <row r="169" spans="2:11" customFormat="1" ht="15" customHeight="1">
      <c r="B169" s="210"/>
      <c r="C169" s="187" t="s">
        <v>565</v>
      </c>
      <c r="D169" s="187"/>
      <c r="E169" s="187"/>
      <c r="F169" s="208" t="s">
        <v>562</v>
      </c>
      <c r="G169" s="187"/>
      <c r="H169" s="187" t="s">
        <v>602</v>
      </c>
      <c r="I169" s="187" t="s">
        <v>564</v>
      </c>
      <c r="J169" s="187">
        <v>120</v>
      </c>
      <c r="K169" s="231"/>
    </row>
    <row r="170" spans="2:11" customFormat="1" ht="15" customHeight="1">
      <c r="B170" s="210"/>
      <c r="C170" s="187" t="s">
        <v>611</v>
      </c>
      <c r="D170" s="187"/>
      <c r="E170" s="187"/>
      <c r="F170" s="208" t="s">
        <v>562</v>
      </c>
      <c r="G170" s="187"/>
      <c r="H170" s="187" t="s">
        <v>612</v>
      </c>
      <c r="I170" s="187" t="s">
        <v>564</v>
      </c>
      <c r="J170" s="187" t="s">
        <v>613</v>
      </c>
      <c r="K170" s="231"/>
    </row>
    <row r="171" spans="2:11" customFormat="1" ht="15" customHeight="1">
      <c r="B171" s="210"/>
      <c r="C171" s="187" t="s">
        <v>510</v>
      </c>
      <c r="D171" s="187"/>
      <c r="E171" s="187"/>
      <c r="F171" s="208" t="s">
        <v>562</v>
      </c>
      <c r="G171" s="187"/>
      <c r="H171" s="187" t="s">
        <v>629</v>
      </c>
      <c r="I171" s="187" t="s">
        <v>564</v>
      </c>
      <c r="J171" s="187" t="s">
        <v>613</v>
      </c>
      <c r="K171" s="231"/>
    </row>
    <row r="172" spans="2:11" customFormat="1" ht="15" customHeight="1">
      <c r="B172" s="210"/>
      <c r="C172" s="187" t="s">
        <v>567</v>
      </c>
      <c r="D172" s="187"/>
      <c r="E172" s="187"/>
      <c r="F172" s="208" t="s">
        <v>568</v>
      </c>
      <c r="G172" s="187"/>
      <c r="H172" s="187" t="s">
        <v>629</v>
      </c>
      <c r="I172" s="187" t="s">
        <v>564</v>
      </c>
      <c r="J172" s="187">
        <v>50</v>
      </c>
      <c r="K172" s="231"/>
    </row>
    <row r="173" spans="2:11" customFormat="1" ht="15" customHeight="1">
      <c r="B173" s="210"/>
      <c r="C173" s="187" t="s">
        <v>570</v>
      </c>
      <c r="D173" s="187"/>
      <c r="E173" s="187"/>
      <c r="F173" s="208" t="s">
        <v>562</v>
      </c>
      <c r="G173" s="187"/>
      <c r="H173" s="187" t="s">
        <v>629</v>
      </c>
      <c r="I173" s="187" t="s">
        <v>572</v>
      </c>
      <c r="J173" s="187"/>
      <c r="K173" s="231"/>
    </row>
    <row r="174" spans="2:11" customFormat="1" ht="15" customHeight="1">
      <c r="B174" s="210"/>
      <c r="C174" s="187" t="s">
        <v>581</v>
      </c>
      <c r="D174" s="187"/>
      <c r="E174" s="187"/>
      <c r="F174" s="208" t="s">
        <v>568</v>
      </c>
      <c r="G174" s="187"/>
      <c r="H174" s="187" t="s">
        <v>629</v>
      </c>
      <c r="I174" s="187" t="s">
        <v>564</v>
      </c>
      <c r="J174" s="187">
        <v>50</v>
      </c>
      <c r="K174" s="231"/>
    </row>
    <row r="175" spans="2:11" customFormat="1" ht="15" customHeight="1">
      <c r="B175" s="210"/>
      <c r="C175" s="187" t="s">
        <v>589</v>
      </c>
      <c r="D175" s="187"/>
      <c r="E175" s="187"/>
      <c r="F175" s="208" t="s">
        <v>568</v>
      </c>
      <c r="G175" s="187"/>
      <c r="H175" s="187" t="s">
        <v>629</v>
      </c>
      <c r="I175" s="187" t="s">
        <v>564</v>
      </c>
      <c r="J175" s="187">
        <v>50</v>
      </c>
      <c r="K175" s="231"/>
    </row>
    <row r="176" spans="2:11" customFormat="1" ht="15" customHeight="1">
      <c r="B176" s="210"/>
      <c r="C176" s="187" t="s">
        <v>587</v>
      </c>
      <c r="D176" s="187"/>
      <c r="E176" s="187"/>
      <c r="F176" s="208" t="s">
        <v>568</v>
      </c>
      <c r="G176" s="187"/>
      <c r="H176" s="187" t="s">
        <v>629</v>
      </c>
      <c r="I176" s="187" t="s">
        <v>564</v>
      </c>
      <c r="J176" s="187">
        <v>50</v>
      </c>
      <c r="K176" s="231"/>
    </row>
    <row r="177" spans="2:11" customFormat="1" ht="15" customHeight="1">
      <c r="B177" s="210"/>
      <c r="C177" s="187" t="s">
        <v>104</v>
      </c>
      <c r="D177" s="187"/>
      <c r="E177" s="187"/>
      <c r="F177" s="208" t="s">
        <v>562</v>
      </c>
      <c r="G177" s="187"/>
      <c r="H177" s="187" t="s">
        <v>630</v>
      </c>
      <c r="I177" s="187" t="s">
        <v>631</v>
      </c>
      <c r="J177" s="187"/>
      <c r="K177" s="231"/>
    </row>
    <row r="178" spans="2:11" customFormat="1" ht="15" customHeight="1">
      <c r="B178" s="210"/>
      <c r="C178" s="187" t="s">
        <v>60</v>
      </c>
      <c r="D178" s="187"/>
      <c r="E178" s="187"/>
      <c r="F178" s="208" t="s">
        <v>562</v>
      </c>
      <c r="G178" s="187"/>
      <c r="H178" s="187" t="s">
        <v>632</v>
      </c>
      <c r="I178" s="187" t="s">
        <v>633</v>
      </c>
      <c r="J178" s="187">
        <v>1</v>
      </c>
      <c r="K178" s="231"/>
    </row>
    <row r="179" spans="2:11" customFormat="1" ht="15" customHeight="1">
      <c r="B179" s="210"/>
      <c r="C179" s="187" t="s">
        <v>56</v>
      </c>
      <c r="D179" s="187"/>
      <c r="E179" s="187"/>
      <c r="F179" s="208" t="s">
        <v>562</v>
      </c>
      <c r="G179" s="187"/>
      <c r="H179" s="187" t="s">
        <v>634</v>
      </c>
      <c r="I179" s="187" t="s">
        <v>564</v>
      </c>
      <c r="J179" s="187">
        <v>20</v>
      </c>
      <c r="K179" s="231"/>
    </row>
    <row r="180" spans="2:11" customFormat="1" ht="15" customHeight="1">
      <c r="B180" s="210"/>
      <c r="C180" s="187" t="s">
        <v>57</v>
      </c>
      <c r="D180" s="187"/>
      <c r="E180" s="187"/>
      <c r="F180" s="208" t="s">
        <v>562</v>
      </c>
      <c r="G180" s="187"/>
      <c r="H180" s="187" t="s">
        <v>635</v>
      </c>
      <c r="I180" s="187" t="s">
        <v>564</v>
      </c>
      <c r="J180" s="187">
        <v>255</v>
      </c>
      <c r="K180" s="231"/>
    </row>
    <row r="181" spans="2:11" customFormat="1" ht="15" customHeight="1">
      <c r="B181" s="210"/>
      <c r="C181" s="187" t="s">
        <v>105</v>
      </c>
      <c r="D181" s="187"/>
      <c r="E181" s="187"/>
      <c r="F181" s="208" t="s">
        <v>562</v>
      </c>
      <c r="G181" s="187"/>
      <c r="H181" s="187" t="s">
        <v>526</v>
      </c>
      <c r="I181" s="187" t="s">
        <v>564</v>
      </c>
      <c r="J181" s="187">
        <v>10</v>
      </c>
      <c r="K181" s="231"/>
    </row>
    <row r="182" spans="2:11" customFormat="1" ht="15" customHeight="1">
      <c r="B182" s="210"/>
      <c r="C182" s="187" t="s">
        <v>106</v>
      </c>
      <c r="D182" s="187"/>
      <c r="E182" s="187"/>
      <c r="F182" s="208" t="s">
        <v>562</v>
      </c>
      <c r="G182" s="187"/>
      <c r="H182" s="187" t="s">
        <v>636</v>
      </c>
      <c r="I182" s="187" t="s">
        <v>597</v>
      </c>
      <c r="J182" s="187"/>
      <c r="K182" s="231"/>
    </row>
    <row r="183" spans="2:11" customFormat="1" ht="15" customHeight="1">
      <c r="B183" s="210"/>
      <c r="C183" s="187" t="s">
        <v>637</v>
      </c>
      <c r="D183" s="187"/>
      <c r="E183" s="187"/>
      <c r="F183" s="208" t="s">
        <v>562</v>
      </c>
      <c r="G183" s="187"/>
      <c r="H183" s="187" t="s">
        <v>638</v>
      </c>
      <c r="I183" s="187" t="s">
        <v>597</v>
      </c>
      <c r="J183" s="187"/>
      <c r="K183" s="231"/>
    </row>
    <row r="184" spans="2:11" customFormat="1" ht="15" customHeight="1">
      <c r="B184" s="210"/>
      <c r="C184" s="187" t="s">
        <v>626</v>
      </c>
      <c r="D184" s="187"/>
      <c r="E184" s="187"/>
      <c r="F184" s="208" t="s">
        <v>562</v>
      </c>
      <c r="G184" s="187"/>
      <c r="H184" s="187" t="s">
        <v>639</v>
      </c>
      <c r="I184" s="187" t="s">
        <v>597</v>
      </c>
      <c r="J184" s="187"/>
      <c r="K184" s="231"/>
    </row>
    <row r="185" spans="2:11" customFormat="1" ht="15" customHeight="1">
      <c r="B185" s="210"/>
      <c r="C185" s="187" t="s">
        <v>108</v>
      </c>
      <c r="D185" s="187"/>
      <c r="E185" s="187"/>
      <c r="F185" s="208" t="s">
        <v>568</v>
      </c>
      <c r="G185" s="187"/>
      <c r="H185" s="187" t="s">
        <v>640</v>
      </c>
      <c r="I185" s="187" t="s">
        <v>564</v>
      </c>
      <c r="J185" s="187">
        <v>50</v>
      </c>
      <c r="K185" s="231"/>
    </row>
    <row r="186" spans="2:11" customFormat="1" ht="15" customHeight="1">
      <c r="B186" s="210"/>
      <c r="C186" s="187" t="s">
        <v>641</v>
      </c>
      <c r="D186" s="187"/>
      <c r="E186" s="187"/>
      <c r="F186" s="208" t="s">
        <v>568</v>
      </c>
      <c r="G186" s="187"/>
      <c r="H186" s="187" t="s">
        <v>642</v>
      </c>
      <c r="I186" s="187" t="s">
        <v>643</v>
      </c>
      <c r="J186" s="187"/>
      <c r="K186" s="231"/>
    </row>
    <row r="187" spans="2:11" customFormat="1" ht="15" customHeight="1">
      <c r="B187" s="210"/>
      <c r="C187" s="187" t="s">
        <v>644</v>
      </c>
      <c r="D187" s="187"/>
      <c r="E187" s="187"/>
      <c r="F187" s="208" t="s">
        <v>568</v>
      </c>
      <c r="G187" s="187"/>
      <c r="H187" s="187" t="s">
        <v>645</v>
      </c>
      <c r="I187" s="187" t="s">
        <v>643</v>
      </c>
      <c r="J187" s="187"/>
      <c r="K187" s="231"/>
    </row>
    <row r="188" spans="2:11" customFormat="1" ht="15" customHeight="1">
      <c r="B188" s="210"/>
      <c r="C188" s="187" t="s">
        <v>646</v>
      </c>
      <c r="D188" s="187"/>
      <c r="E188" s="187"/>
      <c r="F188" s="208" t="s">
        <v>568</v>
      </c>
      <c r="G188" s="187"/>
      <c r="H188" s="187" t="s">
        <v>647</v>
      </c>
      <c r="I188" s="187" t="s">
        <v>643</v>
      </c>
      <c r="J188" s="187"/>
      <c r="K188" s="231"/>
    </row>
    <row r="189" spans="2:11" customFormat="1" ht="15" customHeight="1">
      <c r="B189" s="210"/>
      <c r="C189" s="244" t="s">
        <v>648</v>
      </c>
      <c r="D189" s="187"/>
      <c r="E189" s="187"/>
      <c r="F189" s="208" t="s">
        <v>568</v>
      </c>
      <c r="G189" s="187"/>
      <c r="H189" s="187" t="s">
        <v>649</v>
      </c>
      <c r="I189" s="187" t="s">
        <v>650</v>
      </c>
      <c r="J189" s="245" t="s">
        <v>651</v>
      </c>
      <c r="K189" s="231"/>
    </row>
    <row r="190" spans="2:11" customFormat="1" ht="15" customHeight="1">
      <c r="B190" s="246"/>
      <c r="C190" s="247" t="s">
        <v>652</v>
      </c>
      <c r="D190" s="248"/>
      <c r="E190" s="248"/>
      <c r="F190" s="249" t="s">
        <v>568</v>
      </c>
      <c r="G190" s="248"/>
      <c r="H190" s="248" t="s">
        <v>653</v>
      </c>
      <c r="I190" s="248" t="s">
        <v>650</v>
      </c>
      <c r="J190" s="250" t="s">
        <v>651</v>
      </c>
      <c r="K190" s="251"/>
    </row>
    <row r="191" spans="2:11" customFormat="1" ht="15" customHeight="1">
      <c r="B191" s="210"/>
      <c r="C191" s="244" t="s">
        <v>45</v>
      </c>
      <c r="D191" s="187"/>
      <c r="E191" s="187"/>
      <c r="F191" s="208" t="s">
        <v>562</v>
      </c>
      <c r="G191" s="187"/>
      <c r="H191" s="184" t="s">
        <v>654</v>
      </c>
      <c r="I191" s="187" t="s">
        <v>655</v>
      </c>
      <c r="J191" s="187"/>
      <c r="K191" s="231"/>
    </row>
    <row r="192" spans="2:11" customFormat="1" ht="15" customHeight="1">
      <c r="B192" s="210"/>
      <c r="C192" s="244" t="s">
        <v>656</v>
      </c>
      <c r="D192" s="187"/>
      <c r="E192" s="187"/>
      <c r="F192" s="208" t="s">
        <v>562</v>
      </c>
      <c r="G192" s="187"/>
      <c r="H192" s="187" t="s">
        <v>657</v>
      </c>
      <c r="I192" s="187" t="s">
        <v>597</v>
      </c>
      <c r="J192" s="187"/>
      <c r="K192" s="231"/>
    </row>
    <row r="193" spans="2:11" customFormat="1" ht="15" customHeight="1">
      <c r="B193" s="210"/>
      <c r="C193" s="244" t="s">
        <v>658</v>
      </c>
      <c r="D193" s="187"/>
      <c r="E193" s="187"/>
      <c r="F193" s="208" t="s">
        <v>562</v>
      </c>
      <c r="G193" s="187"/>
      <c r="H193" s="187" t="s">
        <v>659</v>
      </c>
      <c r="I193" s="187" t="s">
        <v>597</v>
      </c>
      <c r="J193" s="187"/>
      <c r="K193" s="231"/>
    </row>
    <row r="194" spans="2:11" customFormat="1" ht="15" customHeight="1">
      <c r="B194" s="210"/>
      <c r="C194" s="244" t="s">
        <v>660</v>
      </c>
      <c r="D194" s="187"/>
      <c r="E194" s="187"/>
      <c r="F194" s="208" t="s">
        <v>568</v>
      </c>
      <c r="G194" s="187"/>
      <c r="H194" s="187" t="s">
        <v>661</v>
      </c>
      <c r="I194" s="187" t="s">
        <v>597</v>
      </c>
      <c r="J194" s="187"/>
      <c r="K194" s="231"/>
    </row>
    <row r="195" spans="2:11" customFormat="1" ht="15" customHeight="1">
      <c r="B195" s="237"/>
      <c r="C195" s="252"/>
      <c r="D195" s="217"/>
      <c r="E195" s="217"/>
      <c r="F195" s="217"/>
      <c r="G195" s="217"/>
      <c r="H195" s="217"/>
      <c r="I195" s="217"/>
      <c r="J195" s="217"/>
      <c r="K195" s="238"/>
    </row>
    <row r="196" spans="2:11" customFormat="1" ht="18.75" customHeight="1">
      <c r="B196" s="219"/>
      <c r="C196" s="229"/>
      <c r="D196" s="229"/>
      <c r="E196" s="229"/>
      <c r="F196" s="239"/>
      <c r="G196" s="229"/>
      <c r="H196" s="229"/>
      <c r="I196" s="229"/>
      <c r="J196" s="229"/>
      <c r="K196" s="219"/>
    </row>
    <row r="197" spans="2:11" customFormat="1" ht="18.75" customHeight="1">
      <c r="B197" s="219"/>
      <c r="C197" s="229"/>
      <c r="D197" s="229"/>
      <c r="E197" s="229"/>
      <c r="F197" s="239"/>
      <c r="G197" s="229"/>
      <c r="H197" s="229"/>
      <c r="I197" s="229"/>
      <c r="J197" s="229"/>
      <c r="K197" s="219"/>
    </row>
    <row r="198" spans="2:11" customFormat="1" ht="18.75" customHeight="1">
      <c r="B198" s="194"/>
      <c r="C198" s="194"/>
      <c r="D198" s="194"/>
      <c r="E198" s="194"/>
      <c r="F198" s="194"/>
      <c r="G198" s="194"/>
      <c r="H198" s="194"/>
      <c r="I198" s="194"/>
      <c r="J198" s="194"/>
      <c r="K198" s="194"/>
    </row>
    <row r="199" spans="2:11" customFormat="1" ht="13.5">
      <c r="B199" s="176"/>
      <c r="C199" s="177"/>
      <c r="D199" s="177"/>
      <c r="E199" s="177"/>
      <c r="F199" s="177"/>
      <c r="G199" s="177"/>
      <c r="H199" s="177"/>
      <c r="I199" s="177"/>
      <c r="J199" s="177"/>
      <c r="K199" s="178"/>
    </row>
    <row r="200" spans="2:11" customFormat="1" ht="21">
      <c r="B200" s="179"/>
      <c r="C200" s="303" t="s">
        <v>662</v>
      </c>
      <c r="D200" s="303"/>
      <c r="E200" s="303"/>
      <c r="F200" s="303"/>
      <c r="G200" s="303"/>
      <c r="H200" s="303"/>
      <c r="I200" s="303"/>
      <c r="J200" s="303"/>
      <c r="K200" s="180"/>
    </row>
    <row r="201" spans="2:11" customFormat="1" ht="25.5" customHeight="1">
      <c r="B201" s="179"/>
      <c r="C201" s="253" t="s">
        <v>663</v>
      </c>
      <c r="D201" s="253"/>
      <c r="E201" s="253"/>
      <c r="F201" s="253" t="s">
        <v>664</v>
      </c>
      <c r="G201" s="254"/>
      <c r="H201" s="306" t="s">
        <v>665</v>
      </c>
      <c r="I201" s="306"/>
      <c r="J201" s="306"/>
      <c r="K201" s="180"/>
    </row>
    <row r="202" spans="2:11" customFormat="1" ht="5.25" customHeight="1">
      <c r="B202" s="210"/>
      <c r="C202" s="205"/>
      <c r="D202" s="205"/>
      <c r="E202" s="205"/>
      <c r="F202" s="205"/>
      <c r="G202" s="229"/>
      <c r="H202" s="205"/>
      <c r="I202" s="205"/>
      <c r="J202" s="205"/>
      <c r="K202" s="231"/>
    </row>
    <row r="203" spans="2:11" customFormat="1" ht="15" customHeight="1">
      <c r="B203" s="210"/>
      <c r="C203" s="187" t="s">
        <v>655</v>
      </c>
      <c r="D203" s="187"/>
      <c r="E203" s="187"/>
      <c r="F203" s="208" t="s">
        <v>46</v>
      </c>
      <c r="G203" s="187"/>
      <c r="H203" s="307" t="s">
        <v>666</v>
      </c>
      <c r="I203" s="307"/>
      <c r="J203" s="307"/>
      <c r="K203" s="231"/>
    </row>
    <row r="204" spans="2:11" customFormat="1" ht="15" customHeight="1">
      <c r="B204" s="210"/>
      <c r="C204" s="187"/>
      <c r="D204" s="187"/>
      <c r="E204" s="187"/>
      <c r="F204" s="208" t="s">
        <v>47</v>
      </c>
      <c r="G204" s="187"/>
      <c r="H204" s="307" t="s">
        <v>667</v>
      </c>
      <c r="I204" s="307"/>
      <c r="J204" s="307"/>
      <c r="K204" s="231"/>
    </row>
    <row r="205" spans="2:11" customFormat="1" ht="15" customHeight="1">
      <c r="B205" s="210"/>
      <c r="C205" s="187"/>
      <c r="D205" s="187"/>
      <c r="E205" s="187"/>
      <c r="F205" s="208" t="s">
        <v>50</v>
      </c>
      <c r="G205" s="187"/>
      <c r="H205" s="307" t="s">
        <v>668</v>
      </c>
      <c r="I205" s="307"/>
      <c r="J205" s="307"/>
      <c r="K205" s="231"/>
    </row>
    <row r="206" spans="2:11" customFormat="1" ht="15" customHeight="1">
      <c r="B206" s="210"/>
      <c r="C206" s="187"/>
      <c r="D206" s="187"/>
      <c r="E206" s="187"/>
      <c r="F206" s="208" t="s">
        <v>48</v>
      </c>
      <c r="G206" s="187"/>
      <c r="H206" s="307" t="s">
        <v>669</v>
      </c>
      <c r="I206" s="307"/>
      <c r="J206" s="307"/>
      <c r="K206" s="231"/>
    </row>
    <row r="207" spans="2:11" customFormat="1" ht="15" customHeight="1">
      <c r="B207" s="210"/>
      <c r="C207" s="187"/>
      <c r="D207" s="187"/>
      <c r="E207" s="187"/>
      <c r="F207" s="208" t="s">
        <v>49</v>
      </c>
      <c r="G207" s="187"/>
      <c r="H207" s="307" t="s">
        <v>670</v>
      </c>
      <c r="I207" s="307"/>
      <c r="J207" s="307"/>
      <c r="K207" s="231"/>
    </row>
    <row r="208" spans="2:11" customFormat="1" ht="15" customHeight="1">
      <c r="B208" s="210"/>
      <c r="C208" s="187"/>
      <c r="D208" s="187"/>
      <c r="E208" s="187"/>
      <c r="F208" s="208"/>
      <c r="G208" s="187"/>
      <c r="H208" s="187"/>
      <c r="I208" s="187"/>
      <c r="J208" s="187"/>
      <c r="K208" s="231"/>
    </row>
    <row r="209" spans="2:11" customFormat="1" ht="15" customHeight="1">
      <c r="B209" s="210"/>
      <c r="C209" s="187" t="s">
        <v>609</v>
      </c>
      <c r="D209" s="187"/>
      <c r="E209" s="187"/>
      <c r="F209" s="208" t="s">
        <v>82</v>
      </c>
      <c r="G209" s="187"/>
      <c r="H209" s="307" t="s">
        <v>671</v>
      </c>
      <c r="I209" s="307"/>
      <c r="J209" s="307"/>
      <c r="K209" s="231"/>
    </row>
    <row r="210" spans="2:11" customFormat="1" ht="15" customHeight="1">
      <c r="B210" s="210"/>
      <c r="C210" s="187"/>
      <c r="D210" s="187"/>
      <c r="E210" s="187"/>
      <c r="F210" s="208" t="s">
        <v>504</v>
      </c>
      <c r="G210" s="187"/>
      <c r="H210" s="307" t="s">
        <v>505</v>
      </c>
      <c r="I210" s="307"/>
      <c r="J210" s="307"/>
      <c r="K210" s="231"/>
    </row>
    <row r="211" spans="2:11" customFormat="1" ht="15" customHeight="1">
      <c r="B211" s="210"/>
      <c r="C211" s="187"/>
      <c r="D211" s="187"/>
      <c r="E211" s="187"/>
      <c r="F211" s="208" t="s">
        <v>502</v>
      </c>
      <c r="G211" s="187"/>
      <c r="H211" s="307" t="s">
        <v>672</v>
      </c>
      <c r="I211" s="307"/>
      <c r="J211" s="307"/>
      <c r="K211" s="231"/>
    </row>
    <row r="212" spans="2:11" customFormat="1" ht="15" customHeight="1">
      <c r="B212" s="255"/>
      <c r="C212" s="187"/>
      <c r="D212" s="187"/>
      <c r="E212" s="187"/>
      <c r="F212" s="208" t="s">
        <v>506</v>
      </c>
      <c r="G212" s="244"/>
      <c r="H212" s="308" t="s">
        <v>507</v>
      </c>
      <c r="I212" s="308"/>
      <c r="J212" s="308"/>
      <c r="K212" s="256"/>
    </row>
    <row r="213" spans="2:11" customFormat="1" ht="15" customHeight="1">
      <c r="B213" s="255"/>
      <c r="C213" s="187"/>
      <c r="D213" s="187"/>
      <c r="E213" s="187"/>
      <c r="F213" s="208" t="s">
        <v>508</v>
      </c>
      <c r="G213" s="244"/>
      <c r="H213" s="308" t="s">
        <v>673</v>
      </c>
      <c r="I213" s="308"/>
      <c r="J213" s="308"/>
      <c r="K213" s="256"/>
    </row>
    <row r="214" spans="2:11" customFormat="1" ht="15" customHeight="1">
      <c r="B214" s="255"/>
      <c r="C214" s="187"/>
      <c r="D214" s="187"/>
      <c r="E214" s="187"/>
      <c r="F214" s="208"/>
      <c r="G214" s="244"/>
      <c r="H214" s="235"/>
      <c r="I214" s="235"/>
      <c r="J214" s="235"/>
      <c r="K214" s="256"/>
    </row>
    <row r="215" spans="2:11" customFormat="1" ht="15" customHeight="1">
      <c r="B215" s="255"/>
      <c r="C215" s="187" t="s">
        <v>633</v>
      </c>
      <c r="D215" s="187"/>
      <c r="E215" s="187"/>
      <c r="F215" s="208">
        <v>1</v>
      </c>
      <c r="G215" s="244"/>
      <c r="H215" s="308" t="s">
        <v>674</v>
      </c>
      <c r="I215" s="308"/>
      <c r="J215" s="308"/>
      <c r="K215" s="256"/>
    </row>
    <row r="216" spans="2:11" customFormat="1" ht="15" customHeight="1">
      <c r="B216" s="255"/>
      <c r="C216" s="187"/>
      <c r="D216" s="187"/>
      <c r="E216" s="187"/>
      <c r="F216" s="208">
        <v>2</v>
      </c>
      <c r="G216" s="244"/>
      <c r="H216" s="308" t="s">
        <v>675</v>
      </c>
      <c r="I216" s="308"/>
      <c r="J216" s="308"/>
      <c r="K216" s="256"/>
    </row>
    <row r="217" spans="2:11" customFormat="1" ht="15" customHeight="1">
      <c r="B217" s="255"/>
      <c r="C217" s="187"/>
      <c r="D217" s="187"/>
      <c r="E217" s="187"/>
      <c r="F217" s="208">
        <v>3</v>
      </c>
      <c r="G217" s="244"/>
      <c r="H217" s="308" t="s">
        <v>676</v>
      </c>
      <c r="I217" s="308"/>
      <c r="J217" s="308"/>
      <c r="K217" s="256"/>
    </row>
    <row r="218" spans="2:11" customFormat="1" ht="15" customHeight="1">
      <c r="B218" s="255"/>
      <c r="C218" s="187"/>
      <c r="D218" s="187"/>
      <c r="E218" s="187"/>
      <c r="F218" s="208">
        <v>4</v>
      </c>
      <c r="G218" s="244"/>
      <c r="H218" s="308" t="s">
        <v>677</v>
      </c>
      <c r="I218" s="308"/>
      <c r="J218" s="308"/>
      <c r="K218" s="256"/>
    </row>
    <row r="219" spans="2:11" customFormat="1" ht="12.75" customHeight="1">
      <c r="B219" s="257"/>
      <c r="C219" s="258"/>
      <c r="D219" s="258"/>
      <c r="E219" s="258"/>
      <c r="F219" s="258"/>
      <c r="G219" s="258"/>
      <c r="H219" s="258"/>
      <c r="I219" s="258"/>
      <c r="J219" s="258"/>
      <c r="K219" s="259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00 - Vedlejší rozpočtové ...</vt:lpstr>
      <vt:lpstr>01 - SO 01 Pročištění kor...</vt:lpstr>
      <vt:lpstr>02 - SO 02 - Opevnění kor...</vt:lpstr>
      <vt:lpstr>03 - Inventarizace dřevin</vt:lpstr>
      <vt:lpstr>Pokyny pro vyplnění</vt:lpstr>
      <vt:lpstr>'00 - Vedlejší rozpočtové ...'!Názvy_tisku</vt:lpstr>
      <vt:lpstr>'01 - SO 01 Pročištění kor...'!Názvy_tisku</vt:lpstr>
      <vt:lpstr>'02 - SO 02 - Opevnění kor...'!Názvy_tisku</vt:lpstr>
      <vt:lpstr>'03 - Inventarizace dřevin'!Názvy_tisku</vt:lpstr>
      <vt:lpstr>'Rekapitulace stavby'!Názvy_tisku</vt:lpstr>
      <vt:lpstr>'00 - Vedlejší rozpočtové ...'!Oblast_tisku</vt:lpstr>
      <vt:lpstr>'01 - SO 01 Pročištění kor...'!Oblast_tisku</vt:lpstr>
      <vt:lpstr>'02 - SO 02 - Opevnění kor...'!Oblast_tisku</vt:lpstr>
      <vt:lpstr>'03 - Inventarizace dřevin'!Oblast_tisku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DESKTOP-5SO6M3P\pc</dc:creator>
  <cp:lastModifiedBy>Vít Pučálek</cp:lastModifiedBy>
  <dcterms:created xsi:type="dcterms:W3CDTF">2024-01-19T06:47:51Z</dcterms:created>
  <dcterms:modified xsi:type="dcterms:W3CDTF">2024-01-24T13:07:52Z</dcterms:modified>
</cp:coreProperties>
</file>